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binka.hamarova/Desktop/MIRRI/ICT/data_raw/"/>
    </mc:Choice>
  </mc:AlternateContent>
  <xr:revisionPtr revIDLastSave="0" documentId="13_ncr:1_{0FA55888-0230-F54C-8F7E-1641D0CD6276}" xr6:coauthVersionLast="45" xr6:coauthVersionMax="45" xr10:uidLastSave="{00000000-0000-0000-0000-000000000000}"/>
  <bookViews>
    <workbookView xWindow="0" yWindow="460" windowWidth="28800" windowHeight="16500" activeTab="1" xr2:uid="{00000000-000D-0000-FFFF-FFFF00000000}"/>
  </bookViews>
  <sheets>
    <sheet name="CRZ_raw" sheetId="41" r:id="rId1"/>
    <sheet name="ŽoNFP_raw" sheetId="46" r:id="rId2"/>
  </sheets>
  <externalReferences>
    <externalReference r:id="rId3"/>
  </externalReferences>
  <definedNames>
    <definedName name="_xlnm._FilterDatabase" localSheetId="0" hidden="1">CRZ_raw!$A$1:$P$1024</definedName>
    <definedName name="_xlnm._FilterDatabase" localSheetId="1" hidden="1">ŽoNFP_raw!$A$1:$C$601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46" l="1"/>
  <c r="D4" i="46"/>
  <c r="D5" i="46"/>
  <c r="D6" i="46"/>
  <c r="D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D103" i="46"/>
  <c r="D104" i="46"/>
  <c r="D105" i="46"/>
  <c r="D106" i="46"/>
  <c r="D107" i="46"/>
  <c r="D108" i="46"/>
  <c r="D109" i="46"/>
  <c r="D110" i="46"/>
  <c r="D111" i="46"/>
  <c r="D112" i="46"/>
  <c r="D113" i="46"/>
  <c r="D114" i="46"/>
  <c r="D115" i="46"/>
  <c r="D116" i="46"/>
  <c r="D117" i="46"/>
  <c r="D118" i="46"/>
  <c r="D119" i="46"/>
  <c r="D120" i="46"/>
  <c r="D121" i="46"/>
  <c r="D122" i="46"/>
  <c r="D123" i="46"/>
  <c r="D124" i="46"/>
  <c r="D125" i="46"/>
  <c r="D126" i="46"/>
  <c r="D127" i="46"/>
  <c r="D128" i="46"/>
  <c r="D129" i="46"/>
  <c r="D130" i="46"/>
  <c r="D131" i="46"/>
  <c r="D132" i="46"/>
  <c r="D133" i="46"/>
  <c r="D134" i="46"/>
  <c r="D135" i="46"/>
  <c r="D136" i="46"/>
  <c r="D137" i="46"/>
  <c r="D138" i="46"/>
  <c r="D139" i="46"/>
  <c r="D140" i="46"/>
  <c r="D141" i="46"/>
  <c r="D142" i="46"/>
  <c r="D143" i="46"/>
  <c r="D144" i="46"/>
  <c r="D145" i="46"/>
  <c r="D146" i="46"/>
  <c r="D147" i="46"/>
  <c r="D148" i="46"/>
  <c r="D149" i="46"/>
  <c r="D150" i="46"/>
  <c r="D151" i="46"/>
  <c r="D152" i="46"/>
  <c r="D153" i="46"/>
  <c r="D154" i="46"/>
  <c r="D155" i="46"/>
  <c r="D156" i="46"/>
  <c r="D157" i="46"/>
  <c r="D158" i="46"/>
  <c r="D159" i="46"/>
  <c r="D160" i="46"/>
  <c r="D161" i="46"/>
  <c r="D162" i="46"/>
  <c r="D163" i="46"/>
  <c r="D164" i="46"/>
  <c r="D165" i="46"/>
  <c r="D166" i="46"/>
  <c r="D167" i="46"/>
  <c r="D168" i="46"/>
  <c r="D169" i="46"/>
  <c r="D170" i="46"/>
  <c r="D171" i="46"/>
  <c r="D172" i="46"/>
  <c r="D173" i="46"/>
  <c r="D174" i="46"/>
  <c r="D175" i="46"/>
  <c r="D176" i="46"/>
  <c r="D177" i="46"/>
  <c r="D178" i="46"/>
  <c r="D179" i="46"/>
  <c r="D180" i="46"/>
  <c r="D181" i="46"/>
  <c r="D182" i="46"/>
  <c r="D183" i="46"/>
  <c r="D184" i="46"/>
  <c r="D185" i="46"/>
  <c r="D186" i="46"/>
  <c r="D187" i="46"/>
  <c r="D188" i="46"/>
  <c r="D189" i="46"/>
  <c r="D190" i="46"/>
  <c r="D191" i="46"/>
  <c r="D192" i="46"/>
  <c r="D193" i="46"/>
  <c r="D194" i="46"/>
  <c r="D195" i="46"/>
  <c r="D196" i="46"/>
  <c r="D197" i="46"/>
  <c r="D198" i="46"/>
  <c r="D199" i="46"/>
  <c r="D200" i="46"/>
  <c r="D201" i="46"/>
  <c r="D202" i="46"/>
  <c r="D203" i="46"/>
  <c r="D204" i="46"/>
  <c r="D205" i="46"/>
  <c r="D206" i="46"/>
  <c r="D207" i="46"/>
  <c r="D208" i="46"/>
  <c r="D209" i="46"/>
  <c r="D210" i="46"/>
  <c r="D211" i="46"/>
  <c r="D212" i="46"/>
  <c r="D213" i="46"/>
  <c r="D214" i="46"/>
  <c r="D215" i="46"/>
  <c r="D216" i="46"/>
  <c r="D217" i="46"/>
  <c r="D218" i="46"/>
  <c r="D219" i="46"/>
  <c r="D220" i="46"/>
  <c r="D221" i="46"/>
  <c r="D222" i="46"/>
  <c r="D223" i="46"/>
  <c r="D224" i="46"/>
  <c r="D225" i="46"/>
  <c r="D226" i="46"/>
  <c r="D227" i="46"/>
  <c r="D228" i="46"/>
  <c r="D229" i="46"/>
  <c r="D230" i="46"/>
  <c r="D231" i="46"/>
  <c r="D232" i="46"/>
  <c r="D233" i="46"/>
  <c r="D234" i="46"/>
  <c r="D235" i="46"/>
  <c r="D236" i="46"/>
  <c r="D237" i="46"/>
  <c r="D238" i="46"/>
  <c r="D239" i="46"/>
  <c r="D240" i="46"/>
  <c r="D241" i="46"/>
  <c r="D242" i="46"/>
  <c r="D243" i="46"/>
  <c r="D244" i="46"/>
  <c r="D245" i="46"/>
  <c r="D246" i="46"/>
  <c r="D247" i="46"/>
  <c r="D248" i="46"/>
  <c r="D249" i="46"/>
  <c r="D250" i="46"/>
  <c r="D251" i="46"/>
  <c r="D252" i="46"/>
  <c r="D253" i="46"/>
  <c r="D254" i="46"/>
  <c r="D255" i="46"/>
  <c r="D256" i="46"/>
  <c r="D257" i="46"/>
  <c r="D258" i="46"/>
  <c r="D259" i="46"/>
  <c r="D260" i="46"/>
  <c r="D261" i="46"/>
  <c r="D262" i="46"/>
  <c r="D263" i="46"/>
  <c r="D264" i="46"/>
  <c r="D265" i="46"/>
  <c r="D266" i="46"/>
  <c r="D267" i="46"/>
  <c r="D268" i="46"/>
  <c r="D269" i="46"/>
  <c r="D270" i="46"/>
  <c r="D271" i="46"/>
  <c r="D272" i="46"/>
  <c r="D273" i="46"/>
  <c r="D274" i="46"/>
  <c r="D275" i="46"/>
  <c r="D276" i="46"/>
  <c r="D277" i="46"/>
  <c r="D278" i="46"/>
  <c r="D279" i="46"/>
  <c r="D280" i="46"/>
  <c r="D281" i="46"/>
  <c r="D282" i="46"/>
  <c r="D283" i="46"/>
  <c r="D284" i="46"/>
  <c r="D285" i="46"/>
  <c r="D286" i="46"/>
  <c r="D287" i="46"/>
  <c r="D288" i="46"/>
  <c r="D289" i="46"/>
  <c r="D290" i="46"/>
  <c r="D291" i="46"/>
  <c r="D292" i="46"/>
  <c r="D293" i="46"/>
  <c r="D294" i="46"/>
  <c r="D295" i="46"/>
  <c r="D296" i="46"/>
  <c r="D297" i="46"/>
  <c r="D298" i="46"/>
  <c r="D299" i="46"/>
  <c r="D300" i="46"/>
  <c r="D301" i="46"/>
  <c r="D302" i="46"/>
  <c r="D303" i="46"/>
  <c r="D304" i="46"/>
  <c r="D305" i="46"/>
  <c r="D306" i="46"/>
  <c r="D307" i="46"/>
  <c r="D308" i="46"/>
  <c r="D309" i="46"/>
  <c r="D310" i="46"/>
  <c r="D311" i="46"/>
  <c r="D312" i="46"/>
  <c r="D313" i="46"/>
  <c r="D314" i="46"/>
  <c r="D315" i="46"/>
  <c r="D316" i="46"/>
  <c r="D317" i="46"/>
  <c r="D318" i="46"/>
  <c r="D319" i="46"/>
  <c r="D320" i="46"/>
  <c r="D321" i="46"/>
  <c r="D322" i="46"/>
  <c r="D323" i="46"/>
  <c r="D324" i="46"/>
  <c r="D325" i="46"/>
  <c r="D326" i="46"/>
  <c r="D327" i="46"/>
  <c r="D328" i="46"/>
  <c r="D329" i="46"/>
  <c r="D330" i="46"/>
  <c r="D331" i="46"/>
  <c r="D332" i="46"/>
  <c r="D333" i="46"/>
  <c r="D334" i="46"/>
  <c r="D335" i="46"/>
  <c r="D336" i="46"/>
  <c r="D337" i="46"/>
  <c r="D338" i="46"/>
  <c r="D339" i="46"/>
  <c r="D340" i="46"/>
  <c r="D341" i="46"/>
  <c r="D342" i="46"/>
  <c r="D343" i="46"/>
  <c r="D344" i="46"/>
  <c r="D345" i="46"/>
  <c r="D346" i="46"/>
  <c r="D347" i="46"/>
  <c r="D348" i="46"/>
  <c r="D349" i="46"/>
  <c r="D350" i="46"/>
  <c r="D351" i="46"/>
  <c r="D352" i="46"/>
  <c r="D353" i="46"/>
  <c r="D354" i="46"/>
  <c r="D355" i="46"/>
  <c r="D356" i="46"/>
  <c r="D357" i="46"/>
  <c r="D358" i="46"/>
  <c r="D359" i="46"/>
  <c r="D360" i="46"/>
  <c r="D361" i="46"/>
  <c r="D362" i="46"/>
  <c r="D363" i="46"/>
  <c r="D364" i="46"/>
  <c r="D365" i="46"/>
  <c r="D366" i="46"/>
  <c r="D367" i="46"/>
  <c r="D368" i="46"/>
  <c r="D369" i="46"/>
  <c r="D370" i="46"/>
  <c r="D371" i="46"/>
  <c r="D372" i="46"/>
  <c r="D373" i="46"/>
  <c r="D374" i="46"/>
  <c r="D375" i="46"/>
  <c r="D376" i="46"/>
  <c r="D377" i="46"/>
  <c r="D378" i="46"/>
  <c r="D379" i="46"/>
  <c r="D380" i="46"/>
  <c r="D381" i="46"/>
  <c r="D382" i="46"/>
  <c r="D383" i="46"/>
  <c r="D384" i="46"/>
  <c r="D385" i="46"/>
  <c r="D386" i="46"/>
  <c r="D387" i="46"/>
  <c r="D388" i="46"/>
  <c r="D389" i="46"/>
  <c r="D390" i="46"/>
  <c r="D391" i="46"/>
  <c r="D392" i="46"/>
  <c r="D393" i="46"/>
  <c r="D394" i="46"/>
  <c r="D395" i="46"/>
  <c r="D396" i="46"/>
  <c r="D397" i="46"/>
  <c r="D398" i="46"/>
  <c r="D399" i="46"/>
  <c r="D400" i="46"/>
  <c r="D401" i="46"/>
  <c r="D402" i="46"/>
  <c r="D403" i="46"/>
  <c r="D404" i="46"/>
  <c r="D405" i="46"/>
  <c r="D406" i="46"/>
  <c r="D407" i="46"/>
  <c r="D408" i="46"/>
  <c r="D409" i="46"/>
  <c r="D410" i="46"/>
  <c r="D411" i="46"/>
  <c r="D412" i="46"/>
  <c r="D413" i="46"/>
  <c r="D414" i="46"/>
  <c r="D415" i="46"/>
  <c r="D416" i="46"/>
  <c r="D417" i="46"/>
  <c r="D418" i="46"/>
  <c r="D419" i="46"/>
  <c r="D420" i="46"/>
  <c r="D421" i="46"/>
  <c r="D422" i="46"/>
  <c r="D423" i="46"/>
  <c r="D424" i="46"/>
  <c r="D425" i="46"/>
  <c r="D426" i="46"/>
  <c r="D427" i="46"/>
  <c r="D428" i="46"/>
  <c r="D429" i="46"/>
  <c r="D430" i="46"/>
  <c r="D431" i="46"/>
  <c r="D432" i="46"/>
  <c r="D433" i="46"/>
  <c r="D434" i="46"/>
  <c r="D435" i="46"/>
  <c r="D436" i="46"/>
  <c r="D437" i="46"/>
  <c r="D438" i="46"/>
  <c r="D439" i="46"/>
  <c r="D440" i="46"/>
  <c r="D441" i="46"/>
  <c r="D442" i="46"/>
  <c r="D443" i="46"/>
  <c r="D444" i="46"/>
  <c r="D445" i="46"/>
  <c r="D446" i="46"/>
  <c r="D447" i="46"/>
  <c r="D448" i="46"/>
  <c r="D449" i="46"/>
  <c r="D450" i="46"/>
  <c r="D451" i="46"/>
  <c r="D452" i="46"/>
  <c r="D453" i="46"/>
  <c r="D454" i="46"/>
  <c r="D455" i="46"/>
  <c r="D456" i="46"/>
  <c r="D457" i="46"/>
  <c r="D458" i="46"/>
  <c r="D459" i="46"/>
  <c r="D460" i="46"/>
  <c r="D461" i="46"/>
  <c r="D462" i="46"/>
  <c r="D463" i="46"/>
  <c r="D464" i="46"/>
  <c r="D465" i="46"/>
  <c r="D466" i="46"/>
  <c r="D467" i="46"/>
  <c r="D468" i="46"/>
  <c r="D469" i="46"/>
  <c r="D470" i="46"/>
  <c r="D471" i="46"/>
  <c r="D472" i="46"/>
  <c r="D473" i="46"/>
  <c r="D474" i="46"/>
  <c r="D475" i="46"/>
  <c r="D476" i="46"/>
  <c r="D477" i="46"/>
  <c r="D478" i="46"/>
  <c r="D479" i="46"/>
  <c r="D480" i="46"/>
  <c r="D481" i="46"/>
  <c r="D482" i="46"/>
  <c r="D483" i="46"/>
  <c r="D484" i="46"/>
  <c r="D485" i="46"/>
  <c r="D486" i="46"/>
  <c r="D487" i="46"/>
  <c r="D488" i="46"/>
  <c r="D489" i="46"/>
  <c r="D490" i="46"/>
  <c r="D491" i="46"/>
  <c r="D492" i="46"/>
  <c r="D493" i="46"/>
  <c r="D494" i="46"/>
  <c r="D495" i="46"/>
  <c r="D496" i="46"/>
  <c r="D497" i="46"/>
  <c r="D498" i="46"/>
  <c r="D499" i="46"/>
  <c r="D500" i="46"/>
  <c r="D501" i="46"/>
  <c r="D502" i="46"/>
  <c r="D503" i="46"/>
  <c r="D504" i="46"/>
  <c r="D505" i="46"/>
  <c r="D506" i="46"/>
  <c r="D507" i="46"/>
  <c r="D508" i="46"/>
  <c r="D509" i="46"/>
  <c r="D510" i="46"/>
  <c r="D511" i="46"/>
  <c r="D512" i="46"/>
  <c r="D513" i="46"/>
  <c r="D514" i="46"/>
  <c r="D515" i="46"/>
  <c r="D516" i="46"/>
  <c r="D517" i="46"/>
  <c r="D518" i="46"/>
  <c r="D519" i="46"/>
  <c r="D520" i="46"/>
  <c r="D521" i="46"/>
  <c r="D522" i="46"/>
  <c r="D523" i="46"/>
  <c r="D524" i="46"/>
  <c r="D525" i="46"/>
  <c r="D526" i="46"/>
  <c r="D527" i="46"/>
  <c r="D528" i="46"/>
  <c r="D529" i="46"/>
  <c r="D530" i="46"/>
  <c r="D531" i="46"/>
  <c r="D532" i="46"/>
  <c r="D533" i="46"/>
  <c r="D534" i="46"/>
  <c r="D535" i="46"/>
  <c r="D536" i="46"/>
  <c r="D537" i="46"/>
  <c r="D538" i="46"/>
  <c r="D539" i="46"/>
  <c r="D540" i="46"/>
  <c r="D541" i="46"/>
  <c r="D542" i="46"/>
  <c r="D543" i="46"/>
  <c r="D544" i="46"/>
  <c r="D545" i="46"/>
  <c r="D546" i="46"/>
  <c r="D547" i="46"/>
  <c r="D548" i="46"/>
  <c r="D549" i="46"/>
  <c r="D550" i="46"/>
  <c r="D551" i="46"/>
  <c r="D552" i="46"/>
  <c r="D553" i="46"/>
  <c r="D554" i="46"/>
  <c r="D555" i="46"/>
  <c r="D556" i="46"/>
  <c r="D557" i="46"/>
  <c r="D558" i="46"/>
  <c r="D559" i="46"/>
  <c r="D560" i="46"/>
  <c r="D561" i="46"/>
  <c r="D562" i="46"/>
  <c r="D563" i="46"/>
  <c r="D564" i="46"/>
  <c r="D565" i="46"/>
  <c r="D566" i="46"/>
  <c r="D567" i="46"/>
  <c r="D568" i="46"/>
  <c r="D569" i="46"/>
  <c r="D570" i="46"/>
  <c r="D571" i="46"/>
  <c r="D572" i="46"/>
  <c r="D573" i="46"/>
  <c r="D574" i="46"/>
  <c r="D575" i="46"/>
  <c r="D576" i="46"/>
  <c r="D577" i="46"/>
  <c r="D578" i="46"/>
  <c r="D579" i="46"/>
  <c r="D580" i="46"/>
  <c r="D581" i="46"/>
  <c r="D582" i="46"/>
  <c r="D583" i="46"/>
  <c r="D584" i="46"/>
  <c r="D585" i="46"/>
  <c r="D586" i="46"/>
  <c r="D587" i="46"/>
  <c r="D588" i="46"/>
  <c r="D589" i="46"/>
  <c r="D590" i="46"/>
  <c r="D591" i="46"/>
  <c r="D592" i="46"/>
  <c r="D593" i="46"/>
  <c r="D594" i="46"/>
  <c r="D595" i="46"/>
  <c r="D596" i="46"/>
  <c r="D597" i="46"/>
  <c r="D598" i="46"/>
  <c r="D599" i="46"/>
  <c r="D600" i="46"/>
  <c r="D601" i="46"/>
  <c r="D2" i="46"/>
  <c r="M1024" i="41" l="1"/>
  <c r="N1024" i="41" s="1"/>
  <c r="M1023" i="41"/>
  <c r="N1023" i="41" s="1"/>
  <c r="M1022" i="41"/>
  <c r="N1022" i="41" s="1"/>
  <c r="M1021" i="41"/>
  <c r="N1021" i="41" s="1"/>
  <c r="M1020" i="41"/>
  <c r="N1020" i="41" s="1"/>
  <c r="M1019" i="41"/>
  <c r="N1019" i="41" s="1"/>
  <c r="M1018" i="41"/>
  <c r="N1018" i="41" s="1"/>
  <c r="M1017" i="41"/>
  <c r="N1017" i="41" s="1"/>
  <c r="M1016" i="41"/>
  <c r="N1016" i="41" s="1"/>
  <c r="M1015" i="41"/>
  <c r="N1015" i="41" s="1"/>
  <c r="M1014" i="41"/>
  <c r="N1014" i="41" s="1"/>
  <c r="M1013" i="41"/>
  <c r="N1013" i="41" s="1"/>
  <c r="N1012" i="41"/>
  <c r="N1011" i="41"/>
  <c r="N1010" i="41"/>
  <c r="N1009" i="41"/>
  <c r="M1008" i="41"/>
  <c r="N1008" i="41" s="1"/>
  <c r="M1007" i="41"/>
  <c r="N1007" i="41" s="1"/>
  <c r="M1006" i="41"/>
  <c r="N1006" i="41" s="1"/>
  <c r="M1005" i="41"/>
  <c r="N1005" i="41" s="1"/>
  <c r="M1004" i="41"/>
  <c r="N1004" i="41" s="1"/>
  <c r="M1003" i="41"/>
  <c r="N1003" i="41" s="1"/>
  <c r="M1002" i="41"/>
  <c r="N1002" i="41" s="1"/>
  <c r="M1001" i="41"/>
  <c r="N1001" i="41" s="1"/>
  <c r="M1000" i="41"/>
  <c r="N1000" i="41" s="1"/>
  <c r="M999" i="41"/>
  <c r="N999" i="41" s="1"/>
  <c r="M998" i="41"/>
  <c r="N998" i="41" s="1"/>
  <c r="M997" i="41"/>
  <c r="N997" i="41" s="1"/>
  <c r="M996" i="41"/>
  <c r="N996" i="41" s="1"/>
  <c r="M995" i="41"/>
  <c r="N995" i="41" s="1"/>
  <c r="M994" i="41"/>
  <c r="N994" i="41" s="1"/>
  <c r="M993" i="41"/>
  <c r="N993" i="41" s="1"/>
  <c r="M992" i="41"/>
  <c r="N992" i="41" s="1"/>
  <c r="M991" i="41"/>
  <c r="N991" i="41" s="1"/>
  <c r="M990" i="41"/>
  <c r="N990" i="41" s="1"/>
  <c r="M989" i="41"/>
  <c r="N989" i="41" s="1"/>
  <c r="M988" i="41"/>
  <c r="N988" i="41" s="1"/>
  <c r="N987" i="41"/>
  <c r="N986" i="41"/>
  <c r="N985" i="41"/>
  <c r="N984" i="41"/>
  <c r="N983" i="41"/>
  <c r="M982" i="41"/>
  <c r="N982" i="41" s="1"/>
  <c r="N981" i="41"/>
  <c r="N980" i="41"/>
  <c r="N979" i="41"/>
  <c r="N978" i="41"/>
  <c r="N977" i="41"/>
  <c r="N976" i="41"/>
  <c r="N975" i="41"/>
  <c r="N974" i="41"/>
  <c r="N973" i="41"/>
  <c r="N972" i="41"/>
  <c r="N971" i="41"/>
  <c r="N970" i="41"/>
  <c r="N969" i="41"/>
  <c r="N968" i="41"/>
  <c r="M967" i="41"/>
  <c r="N967" i="41" s="1"/>
  <c r="M966" i="41"/>
  <c r="N966" i="41" s="1"/>
  <c r="N965" i="41"/>
  <c r="M965" i="41"/>
  <c r="M964" i="41"/>
  <c r="N964" i="41" s="1"/>
  <c r="M963" i="41"/>
  <c r="N963" i="41" s="1"/>
  <c r="M962" i="41"/>
  <c r="N962" i="41" s="1"/>
  <c r="N961" i="41"/>
  <c r="M961" i="41"/>
  <c r="N960" i="41"/>
  <c r="N959" i="41"/>
  <c r="N958" i="41"/>
  <c r="N957" i="41"/>
  <c r="N956" i="41"/>
  <c r="N955" i="41"/>
  <c r="N954" i="41"/>
  <c r="N953" i="41"/>
  <c r="N952" i="41"/>
  <c r="M951" i="41"/>
  <c r="N951" i="41" s="1"/>
  <c r="N950" i="41"/>
  <c r="M949" i="41"/>
  <c r="N949" i="41" s="1"/>
  <c r="N948" i="41"/>
  <c r="M948" i="41"/>
  <c r="N947" i="41"/>
  <c r="M947" i="41"/>
  <c r="M946" i="41"/>
  <c r="N946" i="41" s="1"/>
  <c r="M945" i="41"/>
  <c r="N945" i="41" s="1"/>
  <c r="N944" i="41"/>
  <c r="M944" i="41"/>
  <c r="N943" i="41"/>
  <c r="N942" i="41"/>
  <c r="N941" i="41"/>
  <c r="N940" i="41"/>
  <c r="N939" i="41"/>
  <c r="N938" i="41"/>
  <c r="N937" i="41"/>
  <c r="N936" i="41"/>
  <c r="M936" i="41"/>
  <c r="M935" i="41"/>
  <c r="N935" i="41" s="1"/>
  <c r="N934" i="41"/>
  <c r="M933" i="41"/>
  <c r="N933" i="41" s="1"/>
  <c r="N932" i="41"/>
  <c r="N931" i="41"/>
  <c r="N930" i="41"/>
  <c r="M930" i="41"/>
  <c r="M929" i="41"/>
  <c r="N929" i="41" s="1"/>
  <c r="M928" i="41"/>
  <c r="N928" i="41" s="1"/>
  <c r="N927" i="41"/>
  <c r="M927" i="41"/>
  <c r="N926" i="41"/>
  <c r="M926" i="41"/>
  <c r="M925" i="41"/>
  <c r="N925" i="41" s="1"/>
  <c r="N924" i="41"/>
  <c r="M924" i="41"/>
  <c r="N923" i="41"/>
  <c r="M923" i="41"/>
  <c r="N922" i="41"/>
  <c r="M922" i="41"/>
  <c r="M921" i="41"/>
  <c r="N921" i="41" s="1"/>
  <c r="N920" i="41"/>
  <c r="N918" i="41"/>
  <c r="N917" i="41"/>
  <c r="N916" i="41"/>
  <c r="N915" i="41"/>
  <c r="N914" i="41"/>
  <c r="N913" i="41"/>
  <c r="N912" i="41"/>
  <c r="M911" i="41"/>
  <c r="N911" i="41" s="1"/>
  <c r="N910" i="41"/>
  <c r="M910" i="41"/>
  <c r="N909" i="41"/>
  <c r="M909" i="41"/>
  <c r="M908" i="41"/>
  <c r="N908" i="41" s="1"/>
  <c r="N907" i="41"/>
  <c r="M907" i="41"/>
  <c r="N906" i="41"/>
  <c r="M906" i="41"/>
  <c r="N905" i="41"/>
  <c r="M905" i="41"/>
  <c r="M904" i="41"/>
  <c r="N904" i="41" s="1"/>
  <c r="N903" i="41"/>
  <c r="M903" i="41"/>
  <c r="N902" i="41"/>
  <c r="M902" i="41"/>
  <c r="N901" i="41"/>
  <c r="M901" i="41"/>
  <c r="M900" i="41"/>
  <c r="N900" i="41" s="1"/>
  <c r="N899" i="41"/>
  <c r="M899" i="41"/>
  <c r="N898" i="41"/>
  <c r="M898" i="41"/>
  <c r="N897" i="41"/>
  <c r="M897" i="41"/>
  <c r="M896" i="41"/>
  <c r="N896" i="41" s="1"/>
  <c r="N895" i="41"/>
  <c r="M895" i="41"/>
  <c r="N894" i="41"/>
  <c r="M894" i="41"/>
  <c r="N892" i="41"/>
  <c r="M892" i="41"/>
  <c r="J891" i="41"/>
  <c r="J890" i="41"/>
  <c r="J889" i="41"/>
  <c r="J888" i="41"/>
  <c r="J887" i="41"/>
  <c r="J886" i="41"/>
  <c r="J885" i="41"/>
  <c r="J884" i="41"/>
  <c r="J883" i="41"/>
  <c r="J882" i="41"/>
  <c r="J881" i="41"/>
  <c r="J880" i="41"/>
  <c r="J879" i="41"/>
  <c r="J878" i="41"/>
  <c r="J877" i="41"/>
  <c r="J876" i="41"/>
  <c r="J875" i="41"/>
  <c r="J874" i="41"/>
  <c r="J873" i="41"/>
  <c r="J872" i="41"/>
  <c r="J871" i="41"/>
  <c r="J870" i="41"/>
  <c r="J869" i="41"/>
  <c r="J868" i="41"/>
  <c r="J867" i="41"/>
  <c r="J859" i="41"/>
  <c r="J858" i="41"/>
  <c r="J857" i="41"/>
  <c r="J856" i="41"/>
  <c r="J855" i="41"/>
  <c r="J854" i="41"/>
  <c r="J853" i="41"/>
  <c r="J852" i="41"/>
  <c r="J851" i="41"/>
  <c r="J850" i="41"/>
  <c r="J836" i="41"/>
  <c r="J835" i="41"/>
  <c r="J834" i="41"/>
  <c r="J833" i="41"/>
  <c r="J832" i="41"/>
  <c r="J831" i="41"/>
  <c r="N818" i="41"/>
  <c r="J818" i="41"/>
  <c r="N817" i="41"/>
  <c r="J817" i="41"/>
  <c r="N816" i="41"/>
  <c r="J816" i="41"/>
  <c r="N815" i="41"/>
  <c r="J815" i="41"/>
  <c r="N814" i="41"/>
  <c r="J814" i="41"/>
  <c r="N813" i="41"/>
  <c r="J813" i="41"/>
  <c r="N812" i="41"/>
  <c r="J812" i="41"/>
  <c r="N811" i="41"/>
  <c r="J811" i="41"/>
  <c r="N810" i="41"/>
  <c r="J810" i="41"/>
  <c r="N809" i="41"/>
  <c r="J809" i="41"/>
  <c r="N808" i="41"/>
  <c r="J808" i="41"/>
  <c r="N807" i="41"/>
  <c r="J807" i="41"/>
  <c r="J806" i="41"/>
  <c r="J805" i="41"/>
  <c r="J804" i="41"/>
  <c r="J803" i="41"/>
  <c r="J802" i="41"/>
  <c r="J801" i="41"/>
  <c r="J800" i="41"/>
  <c r="J799" i="41"/>
  <c r="J798" i="41"/>
  <c r="J797" i="41"/>
  <c r="J796" i="41"/>
  <c r="J795" i="41"/>
  <c r="J794" i="41"/>
  <c r="J793" i="41"/>
  <c r="J792" i="41"/>
  <c r="J791" i="41"/>
  <c r="J790" i="41"/>
  <c r="J789" i="41"/>
  <c r="J788" i="41"/>
  <c r="J787" i="41"/>
  <c r="J786" i="41"/>
  <c r="J785" i="41"/>
  <c r="J784" i="41"/>
  <c r="J783" i="41"/>
  <c r="J782" i="41"/>
  <c r="J781" i="41"/>
  <c r="J780" i="41"/>
  <c r="J779" i="41"/>
  <c r="J778" i="41"/>
  <c r="J777" i="41"/>
  <c r="J776" i="41"/>
  <c r="J775" i="41"/>
  <c r="J774" i="41"/>
  <c r="J773" i="41"/>
  <c r="J772" i="41"/>
  <c r="J771" i="41"/>
  <c r="J770" i="41"/>
  <c r="J769" i="41"/>
  <c r="J768" i="41"/>
  <c r="J767" i="41"/>
  <c r="J766" i="41"/>
  <c r="J765" i="41"/>
  <c r="J764" i="41"/>
  <c r="J763" i="41"/>
  <c r="J762" i="41"/>
  <c r="J761" i="41"/>
  <c r="J760" i="41"/>
  <c r="J759" i="41"/>
  <c r="J758" i="41"/>
  <c r="J757" i="41"/>
  <c r="J756" i="41"/>
  <c r="J755" i="41"/>
  <c r="J754" i="41"/>
  <c r="J753" i="41"/>
  <c r="J752" i="41"/>
  <c r="J751" i="41"/>
  <c r="J750" i="41"/>
  <c r="J749" i="41"/>
  <c r="J748" i="41"/>
  <c r="J747" i="41"/>
  <c r="J746" i="41"/>
  <c r="J745" i="41"/>
  <c r="J744" i="41"/>
  <c r="J743" i="41"/>
  <c r="M742" i="41"/>
  <c r="J742" i="41"/>
  <c r="M741" i="41"/>
  <c r="J741" i="41"/>
  <c r="J740" i="41"/>
  <c r="M739" i="41"/>
  <c r="J739" i="41"/>
  <c r="M738" i="41"/>
  <c r="J738" i="41"/>
  <c r="J737" i="41"/>
  <c r="J736" i="41"/>
  <c r="J735" i="41"/>
  <c r="J734" i="41"/>
  <c r="J733" i="41"/>
  <c r="J732" i="41"/>
  <c r="J731" i="41"/>
  <c r="J730" i="41"/>
  <c r="J729" i="41"/>
  <c r="M728" i="41"/>
  <c r="J728" i="41"/>
  <c r="M727" i="41"/>
  <c r="J727" i="41"/>
  <c r="M726" i="41"/>
  <c r="J726" i="41"/>
  <c r="M725" i="41"/>
  <c r="J725" i="41"/>
  <c r="J724" i="41"/>
  <c r="J723" i="41"/>
  <c r="J722" i="41"/>
  <c r="J721" i="41"/>
  <c r="J720" i="41"/>
  <c r="J719" i="41"/>
  <c r="J718" i="41"/>
  <c r="J717" i="41"/>
  <c r="J716" i="41"/>
  <c r="J715" i="41"/>
  <c r="J714" i="41"/>
  <c r="J713" i="41"/>
  <c r="J712" i="41"/>
  <c r="J711" i="41"/>
  <c r="J710" i="41"/>
  <c r="J709" i="41"/>
  <c r="J708" i="41"/>
  <c r="J707" i="41"/>
  <c r="J706" i="41"/>
  <c r="J705" i="41"/>
  <c r="J704" i="41"/>
  <c r="J703" i="41"/>
  <c r="J702" i="41"/>
  <c r="J701" i="41"/>
  <c r="J700" i="41"/>
  <c r="J698" i="41"/>
  <c r="N697" i="41"/>
  <c r="J697" i="41"/>
  <c r="N696" i="41"/>
  <c r="J696" i="41"/>
  <c r="N695" i="41"/>
  <c r="J695" i="41"/>
  <c r="N694" i="41"/>
  <c r="J694" i="41"/>
  <c r="N693" i="41"/>
  <c r="J693" i="41"/>
  <c r="N692" i="41"/>
  <c r="J692" i="41"/>
  <c r="N691" i="41"/>
  <c r="J691" i="41"/>
  <c r="N690" i="41"/>
  <c r="J690" i="41"/>
  <c r="N689" i="41"/>
  <c r="J689" i="41"/>
  <c r="N688" i="41"/>
  <c r="J688" i="41"/>
  <c r="N687" i="41"/>
  <c r="J687" i="41"/>
  <c r="N686" i="41"/>
  <c r="J686" i="41"/>
  <c r="N685" i="41"/>
  <c r="J685" i="41"/>
  <c r="N684" i="41"/>
  <c r="J684" i="41"/>
  <c r="N683" i="41"/>
  <c r="J683" i="41"/>
  <c r="N682" i="41"/>
  <c r="J682" i="41"/>
  <c r="N681" i="41"/>
  <c r="J681" i="41"/>
  <c r="N680" i="41"/>
  <c r="J680" i="41"/>
  <c r="N679" i="41"/>
  <c r="J679" i="41"/>
  <c r="N678" i="41"/>
  <c r="J678" i="41"/>
  <c r="N677" i="41"/>
  <c r="J677" i="41"/>
  <c r="N676" i="41"/>
  <c r="J676" i="41"/>
  <c r="N675" i="41"/>
  <c r="J675" i="41"/>
  <c r="N674" i="41"/>
  <c r="J674" i="41"/>
  <c r="N673" i="41"/>
  <c r="J673" i="41"/>
  <c r="N672" i="41"/>
  <c r="J672" i="41"/>
  <c r="N671" i="41"/>
  <c r="J671" i="41"/>
  <c r="N670" i="41"/>
  <c r="J670" i="41"/>
  <c r="N669" i="41"/>
  <c r="J669" i="41"/>
  <c r="N668" i="41"/>
  <c r="J668" i="41"/>
  <c r="N667" i="41"/>
  <c r="J667" i="41"/>
  <c r="N666" i="41"/>
  <c r="J666" i="41"/>
  <c r="N665" i="41"/>
  <c r="J665" i="41"/>
  <c r="N664" i="41"/>
  <c r="J664" i="41"/>
  <c r="N663" i="41"/>
  <c r="J663" i="41"/>
  <c r="N662" i="41"/>
  <c r="J662" i="41"/>
  <c r="N661" i="41"/>
  <c r="J661" i="41"/>
  <c r="N660" i="41"/>
  <c r="J660" i="41"/>
  <c r="N659" i="41"/>
  <c r="J659" i="41"/>
  <c r="N658" i="41"/>
  <c r="J658" i="41"/>
  <c r="N657" i="41"/>
  <c r="J657" i="41"/>
  <c r="N656" i="41"/>
  <c r="J656" i="41"/>
  <c r="N655" i="41"/>
  <c r="J655" i="41"/>
  <c r="N654" i="41"/>
  <c r="J654" i="41"/>
  <c r="N653" i="41"/>
  <c r="J653" i="41"/>
  <c r="N652" i="41"/>
  <c r="J652" i="41"/>
  <c r="N651" i="41"/>
  <c r="J651" i="41"/>
  <c r="N650" i="41"/>
  <c r="J650" i="41"/>
  <c r="N649" i="41"/>
  <c r="J649" i="41"/>
  <c r="N648" i="41"/>
  <c r="J648" i="41"/>
  <c r="N647" i="41"/>
  <c r="J647" i="41"/>
  <c r="N646" i="41"/>
  <c r="J646" i="41"/>
  <c r="N645" i="41"/>
  <c r="J645" i="41"/>
  <c r="N643" i="41"/>
  <c r="J643" i="41"/>
  <c r="N642" i="41"/>
  <c r="J642" i="41"/>
  <c r="N641" i="41"/>
  <c r="J641" i="41"/>
  <c r="N640" i="41"/>
  <c r="J640" i="41"/>
  <c r="N639" i="41"/>
  <c r="J639" i="41"/>
  <c r="N638" i="41"/>
  <c r="J638" i="41"/>
  <c r="N637" i="41"/>
  <c r="J637" i="41"/>
  <c r="N636" i="41"/>
  <c r="J636" i="41"/>
  <c r="N634" i="41"/>
  <c r="J634" i="41"/>
  <c r="N633" i="41"/>
  <c r="J633" i="41"/>
  <c r="N632" i="41"/>
  <c r="J632" i="41"/>
  <c r="N631" i="41"/>
  <c r="J631" i="41"/>
  <c r="N630" i="41"/>
  <c r="J630" i="41"/>
  <c r="N629" i="41"/>
  <c r="J629" i="41"/>
  <c r="N628" i="41"/>
  <c r="J628" i="41"/>
  <c r="N627" i="41"/>
  <c r="J627" i="41"/>
  <c r="N626" i="41"/>
  <c r="J626" i="41"/>
  <c r="N624" i="41"/>
  <c r="J624" i="41"/>
  <c r="N623" i="41"/>
  <c r="J623" i="41"/>
  <c r="N622" i="41"/>
  <c r="J622" i="41"/>
  <c r="N621" i="41"/>
  <c r="J621" i="41"/>
  <c r="N620" i="41"/>
  <c r="J620" i="41"/>
  <c r="N619" i="41"/>
  <c r="J619" i="41"/>
  <c r="N611" i="41"/>
  <c r="J611" i="41"/>
  <c r="N610" i="41"/>
  <c r="J610" i="41"/>
  <c r="N609" i="41"/>
  <c r="J609" i="41"/>
  <c r="N608" i="41"/>
  <c r="J608" i="41"/>
  <c r="N607" i="41"/>
  <c r="J607" i="41"/>
  <c r="N606" i="41"/>
  <c r="J606" i="41"/>
  <c r="N605" i="41"/>
  <c r="J605" i="41"/>
  <c r="N604" i="41"/>
  <c r="J604" i="41"/>
  <c r="N603" i="41"/>
  <c r="J603" i="41"/>
  <c r="N602" i="41"/>
  <c r="J602" i="41"/>
  <c r="N601" i="41"/>
  <c r="J601" i="41"/>
  <c r="N600" i="41"/>
  <c r="J600" i="41"/>
  <c r="N599" i="41"/>
  <c r="J599" i="41"/>
  <c r="N598" i="41"/>
  <c r="J598" i="41"/>
  <c r="N597" i="41"/>
  <c r="J597" i="41"/>
  <c r="N596" i="41"/>
  <c r="J596" i="41"/>
  <c r="N595" i="41"/>
  <c r="J595" i="41"/>
  <c r="N594" i="41"/>
  <c r="J594" i="41"/>
  <c r="N593" i="41"/>
  <c r="J593" i="41"/>
  <c r="N592" i="41"/>
  <c r="J592" i="41"/>
  <c r="N591" i="41"/>
  <c r="J591" i="41"/>
  <c r="N590" i="41"/>
  <c r="J590" i="41"/>
  <c r="N589" i="41"/>
  <c r="J589" i="41"/>
  <c r="N588" i="41"/>
  <c r="J588" i="41"/>
  <c r="N587" i="41"/>
  <c r="J587" i="41"/>
  <c r="N586" i="41"/>
  <c r="J586" i="41"/>
  <c r="N585" i="41"/>
  <c r="J585" i="41"/>
  <c r="N584" i="41"/>
  <c r="J584" i="41"/>
  <c r="N583" i="41"/>
  <c r="J583" i="41"/>
  <c r="N582" i="41"/>
  <c r="J582" i="41"/>
  <c r="N581" i="41"/>
  <c r="J581" i="41"/>
  <c r="N580" i="41"/>
  <c r="J580" i="41"/>
  <c r="N579" i="41"/>
  <c r="J579" i="41"/>
  <c r="N578" i="41"/>
  <c r="J578" i="41"/>
  <c r="N577" i="41"/>
  <c r="J577" i="41"/>
  <c r="N576" i="41"/>
  <c r="J576" i="41"/>
  <c r="N575" i="41"/>
  <c r="J575" i="41"/>
  <c r="N574" i="41"/>
  <c r="J574" i="41"/>
  <c r="N573" i="41"/>
  <c r="J573" i="41"/>
  <c r="N572" i="41"/>
  <c r="J572" i="41"/>
  <c r="N571" i="41"/>
  <c r="J571" i="41"/>
  <c r="N570" i="41"/>
  <c r="J570" i="41"/>
  <c r="N569" i="41"/>
  <c r="J569" i="41"/>
  <c r="N568" i="41"/>
  <c r="J568" i="41"/>
  <c r="N567" i="41"/>
  <c r="J567" i="41"/>
  <c r="N566" i="41"/>
  <c r="J566" i="41"/>
  <c r="N565" i="41"/>
  <c r="J565" i="41"/>
  <c r="N564" i="41"/>
  <c r="J564" i="41"/>
  <c r="N563" i="41"/>
  <c r="J563" i="41"/>
  <c r="N562" i="41"/>
  <c r="J562" i="41"/>
  <c r="N561" i="41"/>
  <c r="J561" i="41"/>
  <c r="N560" i="41"/>
  <c r="J560" i="41"/>
  <c r="N559" i="41"/>
  <c r="J559" i="41"/>
  <c r="N558" i="41"/>
  <c r="J558" i="41"/>
  <c r="N557" i="41"/>
  <c r="J557" i="41"/>
  <c r="N556" i="41"/>
  <c r="J556" i="41"/>
  <c r="N555" i="41"/>
  <c r="J555" i="41"/>
  <c r="N554" i="41"/>
  <c r="J554" i="41"/>
  <c r="N553" i="41"/>
  <c r="J553" i="41"/>
  <c r="N552" i="41"/>
  <c r="J552" i="41"/>
  <c r="N551" i="41"/>
  <c r="J551" i="41"/>
  <c r="N550" i="41"/>
  <c r="J550" i="41"/>
  <c r="N549" i="41"/>
  <c r="J549" i="41"/>
  <c r="N548" i="41"/>
  <c r="J548" i="41"/>
  <c r="N547" i="41"/>
  <c r="J547" i="41"/>
  <c r="N546" i="41"/>
  <c r="J546" i="41"/>
  <c r="N545" i="41"/>
  <c r="J545" i="41"/>
  <c r="N544" i="41"/>
  <c r="J544" i="41"/>
  <c r="N543" i="41"/>
  <c r="J543" i="41"/>
  <c r="N542" i="41"/>
  <c r="J542" i="41"/>
  <c r="N541" i="41"/>
  <c r="J541" i="41"/>
  <c r="N540" i="41"/>
  <c r="J540" i="41"/>
  <c r="N539" i="41"/>
  <c r="J539" i="41"/>
  <c r="N538" i="41"/>
  <c r="J538" i="41"/>
  <c r="N537" i="41"/>
  <c r="J537" i="41"/>
  <c r="N536" i="41"/>
  <c r="J536" i="41"/>
  <c r="N535" i="41"/>
  <c r="J535" i="41"/>
  <c r="N534" i="41"/>
  <c r="J534" i="41"/>
  <c r="N533" i="41"/>
  <c r="J533" i="41"/>
  <c r="N532" i="41"/>
  <c r="J532" i="41"/>
  <c r="N531" i="41"/>
  <c r="J531" i="41"/>
  <c r="N530" i="41"/>
  <c r="J530" i="41"/>
  <c r="N529" i="41"/>
  <c r="J529" i="41"/>
  <c r="N528" i="41"/>
  <c r="J528" i="41"/>
  <c r="N527" i="41"/>
  <c r="J527" i="41"/>
  <c r="N526" i="41"/>
  <c r="J526" i="41"/>
  <c r="N525" i="41"/>
  <c r="J525" i="41"/>
  <c r="N524" i="41"/>
  <c r="J524" i="41"/>
  <c r="N523" i="41"/>
  <c r="J523" i="41"/>
  <c r="N522" i="41"/>
  <c r="J522" i="41"/>
  <c r="N521" i="41"/>
  <c r="J521" i="41"/>
  <c r="N520" i="41"/>
  <c r="J520" i="41"/>
  <c r="N519" i="41"/>
  <c r="J519" i="41"/>
  <c r="N518" i="41"/>
  <c r="J518" i="41"/>
  <c r="N517" i="41"/>
  <c r="J517" i="41"/>
  <c r="N516" i="41"/>
  <c r="J516" i="41"/>
  <c r="N515" i="41"/>
  <c r="J515" i="41"/>
  <c r="N514" i="41"/>
  <c r="J514" i="41"/>
  <c r="N513" i="41"/>
  <c r="J513" i="41"/>
  <c r="N512" i="41"/>
  <c r="J512" i="41"/>
  <c r="N511" i="41"/>
  <c r="J511" i="41"/>
  <c r="N510" i="41"/>
  <c r="J510" i="41"/>
  <c r="N509" i="41"/>
  <c r="J509" i="41"/>
  <c r="N508" i="41"/>
  <c r="J508" i="41"/>
  <c r="N507" i="41"/>
  <c r="J507" i="41"/>
  <c r="N506" i="41"/>
  <c r="J506" i="41"/>
  <c r="N505" i="41"/>
  <c r="J505" i="41"/>
  <c r="N504" i="41"/>
  <c r="J504" i="41"/>
  <c r="N503" i="41"/>
  <c r="J503" i="41"/>
  <c r="N502" i="41"/>
  <c r="J502" i="41"/>
  <c r="N501" i="41"/>
  <c r="J501" i="41"/>
  <c r="N500" i="41"/>
  <c r="J500" i="41"/>
  <c r="N499" i="41"/>
  <c r="J499" i="41"/>
  <c r="N498" i="41"/>
  <c r="J498" i="41"/>
  <c r="N497" i="41"/>
  <c r="J497" i="41"/>
  <c r="N496" i="41"/>
  <c r="J496" i="41"/>
  <c r="N495" i="41"/>
  <c r="J495" i="41"/>
  <c r="N494" i="41"/>
  <c r="J494" i="41"/>
  <c r="N493" i="41"/>
  <c r="J493" i="41"/>
  <c r="N492" i="41"/>
  <c r="J492" i="41"/>
  <c r="N491" i="41"/>
  <c r="J491" i="41"/>
  <c r="N490" i="41"/>
  <c r="J490" i="41"/>
  <c r="N489" i="41"/>
  <c r="J489" i="41"/>
  <c r="N488" i="41"/>
  <c r="J488" i="41"/>
  <c r="N487" i="41"/>
  <c r="J487" i="41"/>
  <c r="N486" i="41"/>
  <c r="J486" i="41"/>
  <c r="N485" i="41"/>
  <c r="J485" i="41"/>
  <c r="N484" i="41"/>
  <c r="J484" i="41"/>
  <c r="N483" i="41"/>
  <c r="J483" i="41"/>
  <c r="N482" i="41"/>
  <c r="J482" i="41"/>
  <c r="N481" i="41"/>
  <c r="J481" i="41"/>
  <c r="N480" i="41"/>
  <c r="J480" i="41"/>
  <c r="N479" i="41"/>
  <c r="J479" i="41"/>
  <c r="N478" i="41"/>
  <c r="J478" i="41"/>
  <c r="N477" i="41"/>
  <c r="J477" i="41"/>
  <c r="N476" i="41"/>
  <c r="J476" i="41"/>
  <c r="N475" i="41"/>
  <c r="J475" i="41"/>
  <c r="N474" i="41"/>
  <c r="J474" i="41"/>
  <c r="N473" i="41"/>
  <c r="J473" i="41"/>
  <c r="N472" i="41"/>
  <c r="J472" i="41"/>
  <c r="N471" i="41"/>
  <c r="J471" i="41"/>
  <c r="N470" i="41"/>
  <c r="J470" i="41"/>
  <c r="N469" i="41"/>
  <c r="J469" i="41"/>
  <c r="N468" i="41"/>
  <c r="J468" i="41"/>
  <c r="N467" i="41"/>
  <c r="J467" i="41"/>
  <c r="N466" i="41"/>
  <c r="J466" i="41"/>
  <c r="N465" i="41"/>
  <c r="J465" i="41"/>
  <c r="N464" i="41"/>
  <c r="J464" i="41"/>
  <c r="N463" i="41"/>
  <c r="J463" i="41"/>
  <c r="N462" i="41"/>
  <c r="J462" i="41"/>
  <c r="N461" i="41"/>
  <c r="J461" i="41"/>
  <c r="N460" i="41"/>
  <c r="J460" i="41"/>
  <c r="N459" i="41"/>
  <c r="J459" i="41"/>
  <c r="N458" i="41"/>
  <c r="J458" i="41"/>
  <c r="N457" i="41"/>
  <c r="J457" i="41"/>
  <c r="N456" i="41"/>
  <c r="J456" i="41"/>
  <c r="N455" i="41"/>
  <c r="J455" i="41"/>
  <c r="N454" i="41"/>
  <c r="J454" i="41"/>
  <c r="N453" i="41"/>
  <c r="J453" i="41"/>
  <c r="N452" i="41"/>
  <c r="J452" i="41"/>
  <c r="N451" i="41"/>
  <c r="J451" i="41"/>
  <c r="N450" i="41"/>
  <c r="J450" i="41"/>
  <c r="N449" i="41"/>
  <c r="J449" i="41"/>
  <c r="N448" i="41"/>
  <c r="J448" i="41"/>
  <c r="N447" i="41"/>
  <c r="J447" i="41"/>
  <c r="N446" i="41"/>
  <c r="J446" i="41"/>
  <c r="N445" i="41"/>
  <c r="J445" i="41"/>
  <c r="N444" i="41"/>
  <c r="J444" i="41"/>
  <c r="N443" i="41"/>
  <c r="J443" i="41"/>
  <c r="N442" i="41"/>
  <c r="J442" i="41"/>
  <c r="N441" i="41"/>
  <c r="J441" i="41"/>
  <c r="N440" i="41"/>
  <c r="J440" i="41"/>
  <c r="N439" i="41"/>
  <c r="J439" i="41"/>
  <c r="N438" i="41"/>
  <c r="J438" i="41"/>
  <c r="N437" i="41"/>
  <c r="J437" i="41"/>
  <c r="N436" i="41"/>
  <c r="J436" i="41"/>
  <c r="N435" i="41"/>
  <c r="J435" i="41"/>
  <c r="N434" i="41"/>
  <c r="J434" i="41"/>
  <c r="N433" i="41"/>
  <c r="J433" i="41"/>
  <c r="N432" i="41"/>
  <c r="J432" i="41"/>
  <c r="N431" i="41"/>
  <c r="J431" i="41"/>
  <c r="N430" i="41"/>
  <c r="J430" i="41"/>
  <c r="N429" i="41"/>
  <c r="J429" i="41"/>
  <c r="N428" i="41"/>
  <c r="J428" i="41"/>
  <c r="N427" i="41"/>
  <c r="J427" i="41"/>
  <c r="N426" i="41"/>
  <c r="J426" i="41"/>
  <c r="N425" i="41"/>
  <c r="J425" i="41"/>
  <c r="N424" i="41"/>
  <c r="J424" i="41"/>
  <c r="N423" i="41"/>
  <c r="J423" i="41"/>
  <c r="N422" i="41"/>
  <c r="J422" i="41"/>
  <c r="N421" i="41"/>
  <c r="J421" i="41"/>
  <c r="N420" i="41"/>
  <c r="J420" i="41"/>
  <c r="N419" i="41"/>
  <c r="J419" i="41"/>
  <c r="N418" i="41"/>
  <c r="J418" i="41"/>
  <c r="N417" i="41"/>
  <c r="J417" i="41"/>
  <c r="N416" i="41"/>
  <c r="J416" i="41"/>
  <c r="N415" i="41"/>
  <c r="J415" i="41"/>
  <c r="N414" i="41"/>
  <c r="J414" i="41"/>
  <c r="N413" i="41"/>
  <c r="J413" i="41"/>
  <c r="N412" i="41"/>
  <c r="J412" i="41"/>
  <c r="N411" i="41"/>
  <c r="J411" i="41"/>
  <c r="N410" i="41"/>
  <c r="J410" i="41"/>
  <c r="N409" i="41"/>
  <c r="J409" i="41"/>
  <c r="N408" i="41"/>
  <c r="J408" i="41"/>
  <c r="N407" i="41"/>
  <c r="J407" i="41"/>
  <c r="N406" i="41"/>
  <c r="J406" i="41"/>
  <c r="N405" i="41"/>
  <c r="J405" i="41"/>
  <c r="N404" i="41"/>
  <c r="J404" i="41"/>
  <c r="N403" i="41"/>
  <c r="J403" i="41"/>
  <c r="N402" i="41"/>
  <c r="J402" i="41"/>
  <c r="N401" i="41"/>
  <c r="J401" i="41"/>
  <c r="N400" i="41"/>
  <c r="J400" i="41"/>
  <c r="N399" i="41"/>
  <c r="J399" i="41"/>
  <c r="N398" i="41"/>
  <c r="J398" i="41"/>
  <c r="N397" i="41"/>
  <c r="J397" i="41"/>
  <c r="N396" i="41"/>
  <c r="J396" i="41"/>
  <c r="N395" i="41"/>
  <c r="J395" i="41"/>
  <c r="N394" i="41"/>
  <c r="J394" i="41"/>
  <c r="N393" i="41"/>
  <c r="J393" i="41"/>
  <c r="N392" i="41"/>
  <c r="J392" i="41"/>
  <c r="N391" i="41"/>
  <c r="J391" i="41"/>
  <c r="N390" i="41"/>
  <c r="J390" i="41"/>
  <c r="N389" i="41"/>
  <c r="J389" i="41"/>
  <c r="N388" i="41"/>
  <c r="J388" i="41"/>
  <c r="N387" i="41"/>
  <c r="J387" i="41"/>
  <c r="N386" i="41"/>
  <c r="J386" i="41"/>
  <c r="N385" i="41"/>
  <c r="J385" i="41"/>
  <c r="N384" i="41"/>
  <c r="J384" i="41"/>
  <c r="N383" i="41"/>
  <c r="J383" i="41"/>
  <c r="N382" i="41"/>
  <c r="J382" i="41"/>
  <c r="N381" i="41"/>
  <c r="J381" i="41"/>
  <c r="N380" i="41"/>
  <c r="J380" i="41"/>
  <c r="N379" i="41"/>
  <c r="J379" i="41"/>
  <c r="N378" i="41"/>
  <c r="J378" i="41"/>
  <c r="N377" i="41"/>
  <c r="J377" i="41"/>
  <c r="N376" i="41"/>
  <c r="J376" i="41"/>
  <c r="N375" i="41"/>
  <c r="J375" i="41"/>
  <c r="N374" i="41"/>
  <c r="J374" i="41"/>
  <c r="N373" i="41"/>
  <c r="J373" i="41"/>
  <c r="N372" i="41"/>
  <c r="J372" i="41"/>
  <c r="N371" i="41"/>
  <c r="J371" i="41"/>
  <c r="N370" i="41"/>
  <c r="J370" i="41"/>
  <c r="N369" i="41"/>
  <c r="J369" i="41"/>
  <c r="N368" i="41"/>
  <c r="J368" i="41"/>
  <c r="N367" i="41"/>
  <c r="J367" i="41"/>
  <c r="N366" i="41"/>
  <c r="J366" i="41"/>
  <c r="N365" i="41"/>
  <c r="J365" i="41"/>
  <c r="N364" i="41"/>
  <c r="J364" i="41"/>
  <c r="N363" i="41"/>
  <c r="J363" i="41"/>
  <c r="N362" i="41"/>
  <c r="J362" i="41"/>
  <c r="N361" i="41"/>
  <c r="J361" i="41"/>
  <c r="N360" i="41"/>
  <c r="J360" i="41"/>
  <c r="N359" i="41"/>
  <c r="J359" i="41"/>
  <c r="N358" i="41"/>
  <c r="J358" i="41"/>
  <c r="N357" i="41"/>
  <c r="J357" i="41"/>
  <c r="N356" i="41"/>
  <c r="J356" i="41"/>
  <c r="N355" i="41"/>
  <c r="J355" i="41"/>
  <c r="N354" i="41"/>
  <c r="J354" i="41"/>
  <c r="N353" i="41"/>
  <c r="J353" i="41"/>
  <c r="N352" i="41"/>
  <c r="J352" i="41"/>
  <c r="N351" i="41"/>
  <c r="J351" i="41"/>
  <c r="N350" i="41"/>
  <c r="J350" i="41"/>
  <c r="N349" i="41"/>
  <c r="J349" i="41"/>
  <c r="N348" i="41"/>
  <c r="J348" i="41"/>
  <c r="N347" i="41"/>
  <c r="J347" i="41"/>
  <c r="N346" i="41"/>
  <c r="J346" i="41"/>
  <c r="N345" i="41"/>
  <c r="J345" i="41"/>
  <c r="N344" i="41"/>
  <c r="J344" i="41"/>
  <c r="N343" i="41"/>
  <c r="J343" i="41"/>
  <c r="N342" i="41"/>
  <c r="J342" i="41"/>
  <c r="N341" i="41"/>
  <c r="J341" i="41"/>
  <c r="N340" i="41"/>
  <c r="J340" i="41"/>
  <c r="N339" i="41"/>
  <c r="J339" i="41"/>
  <c r="N338" i="41"/>
  <c r="J338" i="41"/>
  <c r="N337" i="41"/>
  <c r="J337" i="41"/>
  <c r="N336" i="41"/>
  <c r="J336" i="41"/>
  <c r="N335" i="41"/>
  <c r="J335" i="41"/>
  <c r="N334" i="41"/>
  <c r="J334" i="41"/>
  <c r="N333" i="41"/>
  <c r="J333" i="41"/>
  <c r="N332" i="41"/>
  <c r="J332" i="41"/>
  <c r="N331" i="41"/>
  <c r="J331" i="41"/>
  <c r="N330" i="41"/>
  <c r="J330" i="41"/>
  <c r="N329" i="41"/>
  <c r="J329" i="41"/>
  <c r="N328" i="41"/>
  <c r="J328" i="41"/>
  <c r="N327" i="41"/>
  <c r="J327" i="41"/>
  <c r="N326" i="41"/>
  <c r="J326" i="41"/>
  <c r="N325" i="41"/>
  <c r="J325" i="41"/>
  <c r="N324" i="41"/>
  <c r="J324" i="41"/>
  <c r="N323" i="41"/>
  <c r="J323" i="41"/>
  <c r="N322" i="41"/>
  <c r="J322" i="41"/>
  <c r="N321" i="41"/>
  <c r="J321" i="41"/>
  <c r="N320" i="41"/>
  <c r="J320" i="41"/>
  <c r="N319" i="41"/>
  <c r="J319" i="41"/>
  <c r="N318" i="41"/>
  <c r="J318" i="41"/>
  <c r="N317" i="41"/>
  <c r="J317" i="41"/>
  <c r="N316" i="41"/>
  <c r="J316" i="41"/>
  <c r="N315" i="41"/>
  <c r="J315" i="41"/>
  <c r="N314" i="41"/>
  <c r="J314" i="41"/>
  <c r="N313" i="41"/>
  <c r="J313" i="41"/>
  <c r="N312" i="41"/>
  <c r="J312" i="41"/>
  <c r="N311" i="41"/>
  <c r="J311" i="41"/>
  <c r="N310" i="41"/>
  <c r="J310" i="41"/>
  <c r="N309" i="41"/>
  <c r="J309" i="41"/>
  <c r="N308" i="41"/>
  <c r="J308" i="41"/>
  <c r="N307" i="41"/>
  <c r="J307" i="41"/>
  <c r="N306" i="41"/>
  <c r="J306" i="41"/>
  <c r="N305" i="41"/>
  <c r="J305" i="41"/>
  <c r="N304" i="41"/>
  <c r="J304" i="41"/>
  <c r="N303" i="41"/>
  <c r="J303" i="41"/>
  <c r="N302" i="41"/>
  <c r="J302" i="41"/>
  <c r="N301" i="41"/>
  <c r="J301" i="41"/>
  <c r="N300" i="41"/>
  <c r="J300" i="41"/>
  <c r="N299" i="41"/>
  <c r="J299" i="41"/>
  <c r="N298" i="41"/>
  <c r="J298" i="41"/>
  <c r="N297" i="41"/>
  <c r="J297" i="41"/>
  <c r="N296" i="41"/>
  <c r="J296" i="41"/>
  <c r="N295" i="41"/>
  <c r="J295" i="41"/>
  <c r="N294" i="41"/>
  <c r="J294" i="41"/>
  <c r="N293" i="41"/>
  <c r="J293" i="41"/>
  <c r="N292" i="41"/>
  <c r="J292" i="41"/>
  <c r="N291" i="41"/>
  <c r="J291" i="41"/>
  <c r="N290" i="41"/>
  <c r="J290" i="41"/>
  <c r="N289" i="41"/>
  <c r="J289" i="41"/>
  <c r="N288" i="41"/>
  <c r="J288" i="41"/>
  <c r="N287" i="41"/>
  <c r="J287" i="41"/>
  <c r="N286" i="41"/>
  <c r="J286" i="41"/>
  <c r="N285" i="41"/>
  <c r="J285" i="41"/>
  <c r="N284" i="41"/>
  <c r="J284" i="41"/>
  <c r="N283" i="41"/>
  <c r="J283" i="41"/>
  <c r="N282" i="41"/>
  <c r="J282" i="41"/>
  <c r="N281" i="41"/>
  <c r="J281" i="41"/>
  <c r="N280" i="41"/>
  <c r="J280" i="41"/>
  <c r="N279" i="41"/>
  <c r="J279" i="41"/>
  <c r="N278" i="41"/>
  <c r="J278" i="41"/>
  <c r="N277" i="41"/>
  <c r="J277" i="41"/>
  <c r="N276" i="41"/>
  <c r="J276" i="41"/>
  <c r="M275" i="41"/>
  <c r="N275" i="41" s="1"/>
  <c r="J275" i="41"/>
  <c r="N274" i="41"/>
  <c r="M274" i="41"/>
  <c r="J274" i="41"/>
  <c r="N273" i="41"/>
  <c r="J273" i="41"/>
  <c r="N272" i="41"/>
  <c r="J272" i="41"/>
  <c r="N271" i="41"/>
  <c r="J271" i="41"/>
  <c r="N270" i="41"/>
  <c r="J270" i="41"/>
  <c r="N269" i="41"/>
  <c r="J269" i="41"/>
  <c r="N268" i="41"/>
  <c r="J268" i="41"/>
  <c r="N267" i="41"/>
  <c r="J267" i="41"/>
  <c r="N266" i="41"/>
  <c r="J266" i="41"/>
  <c r="N265" i="41"/>
  <c r="J265" i="41"/>
  <c r="N264" i="41"/>
  <c r="J264" i="41"/>
  <c r="N263" i="41"/>
  <c r="J263" i="41"/>
  <c r="N262" i="41"/>
  <c r="J262" i="41"/>
  <c r="N261" i="41"/>
  <c r="J261" i="41"/>
  <c r="N260" i="41"/>
  <c r="J260" i="41"/>
  <c r="N259" i="41"/>
  <c r="J259" i="41"/>
  <c r="N258" i="41"/>
  <c r="J258" i="41"/>
  <c r="N257" i="41"/>
  <c r="J257" i="41"/>
  <c r="N256" i="41"/>
  <c r="J256" i="41"/>
  <c r="N255" i="41"/>
  <c r="J255" i="41"/>
  <c r="N254" i="41"/>
  <c r="J254" i="41"/>
  <c r="N253" i="41"/>
  <c r="J253" i="41"/>
  <c r="N252" i="41"/>
  <c r="J252" i="41"/>
  <c r="N251" i="41"/>
  <c r="J251" i="41"/>
  <c r="N250" i="41"/>
  <c r="J250" i="41"/>
  <c r="N249" i="41"/>
  <c r="J249" i="41"/>
  <c r="N248" i="41"/>
  <c r="J248" i="41"/>
  <c r="N247" i="41"/>
  <c r="J247" i="41"/>
  <c r="N246" i="41"/>
  <c r="J246" i="41"/>
  <c r="N245" i="41"/>
  <c r="J245" i="41"/>
  <c r="N244" i="41"/>
  <c r="J244" i="41"/>
  <c r="N243" i="41"/>
  <c r="J243" i="41"/>
  <c r="N242" i="41"/>
  <c r="J242" i="41"/>
  <c r="N241" i="41"/>
  <c r="J241" i="41"/>
  <c r="N240" i="41"/>
  <c r="J240" i="41"/>
  <c r="N239" i="41"/>
  <c r="J239" i="41"/>
  <c r="N238" i="41"/>
  <c r="J238" i="41"/>
  <c r="N237" i="41"/>
  <c r="J237" i="41"/>
  <c r="N236" i="41"/>
  <c r="J236" i="41"/>
  <c r="N235" i="41"/>
  <c r="J235" i="41"/>
  <c r="N234" i="41"/>
  <c r="J234" i="41"/>
  <c r="N233" i="41"/>
  <c r="J233" i="41"/>
  <c r="N232" i="41"/>
  <c r="J232" i="41"/>
  <c r="N231" i="41"/>
  <c r="J231" i="41"/>
  <c r="N230" i="41"/>
  <c r="J230" i="41"/>
  <c r="N229" i="41"/>
  <c r="J229" i="41"/>
  <c r="N228" i="41"/>
  <c r="J228" i="41"/>
  <c r="N227" i="41"/>
  <c r="J227" i="41"/>
  <c r="N226" i="41"/>
  <c r="J226" i="41"/>
  <c r="N225" i="41"/>
  <c r="J225" i="41"/>
  <c r="N224" i="41"/>
  <c r="J224" i="41"/>
  <c r="N223" i="41"/>
  <c r="J223" i="41"/>
  <c r="N222" i="41"/>
  <c r="J222" i="41"/>
  <c r="N221" i="41"/>
  <c r="J221" i="41"/>
  <c r="N220" i="41"/>
  <c r="J220" i="41"/>
  <c r="N219" i="41"/>
  <c r="J219" i="41"/>
  <c r="N218" i="41"/>
  <c r="J218" i="41"/>
  <c r="N217" i="41"/>
  <c r="J217" i="41"/>
  <c r="N216" i="41"/>
  <c r="J216" i="41"/>
  <c r="N215" i="41"/>
  <c r="J215" i="41"/>
  <c r="N214" i="41"/>
  <c r="J214" i="41"/>
  <c r="N213" i="41"/>
  <c r="J213" i="41"/>
  <c r="N212" i="41"/>
  <c r="J212" i="41"/>
  <c r="N211" i="41"/>
  <c r="J211" i="41"/>
  <c r="N210" i="41"/>
  <c r="J210" i="41"/>
  <c r="N209" i="41"/>
  <c r="J209" i="41"/>
  <c r="N208" i="41"/>
  <c r="J208" i="41"/>
  <c r="N207" i="41"/>
  <c r="J207" i="41"/>
  <c r="N206" i="41"/>
  <c r="J206" i="41"/>
  <c r="N205" i="41"/>
  <c r="J205" i="41"/>
  <c r="N204" i="41"/>
  <c r="J204" i="41"/>
  <c r="N203" i="41"/>
  <c r="J203" i="41"/>
  <c r="N202" i="41"/>
  <c r="J202" i="41"/>
  <c r="N201" i="41"/>
  <c r="J201" i="41"/>
  <c r="N200" i="41"/>
  <c r="J200" i="41"/>
  <c r="N199" i="41"/>
  <c r="J199" i="41"/>
  <c r="N198" i="41"/>
  <c r="J198" i="41"/>
  <c r="N197" i="41"/>
  <c r="J197" i="41"/>
  <c r="N196" i="41"/>
  <c r="J196" i="41"/>
  <c r="N195" i="41"/>
  <c r="J195" i="41"/>
  <c r="N194" i="41"/>
  <c r="J194" i="41"/>
  <c r="N193" i="41"/>
  <c r="M193" i="41"/>
  <c r="J193" i="41"/>
  <c r="N192" i="41"/>
  <c r="M192" i="41"/>
  <c r="J192" i="41"/>
  <c r="M191" i="41"/>
  <c r="N191" i="41" s="1"/>
  <c r="J191" i="41"/>
  <c r="M190" i="41"/>
  <c r="N190" i="41" s="1"/>
  <c r="J190" i="41"/>
  <c r="M189" i="41"/>
  <c r="N189" i="41" s="1"/>
  <c r="J189" i="41"/>
  <c r="M188" i="41"/>
  <c r="N188" i="41" s="1"/>
  <c r="J188" i="41"/>
  <c r="M187" i="41"/>
  <c r="N187" i="41" s="1"/>
  <c r="J187" i="41"/>
  <c r="N186" i="41"/>
  <c r="M186" i="41"/>
  <c r="J186" i="41"/>
  <c r="N185" i="41"/>
  <c r="M185" i="41"/>
  <c r="J185" i="41"/>
  <c r="N184" i="41"/>
  <c r="J184" i="41"/>
  <c r="N183" i="41"/>
  <c r="M183" i="41"/>
  <c r="J183" i="41"/>
  <c r="N182" i="41"/>
  <c r="M182" i="41"/>
  <c r="J182" i="41"/>
  <c r="N181" i="41"/>
  <c r="M181" i="41"/>
  <c r="J181" i="41"/>
  <c r="M180" i="41"/>
  <c r="N180" i="41" s="1"/>
  <c r="J180" i="41"/>
  <c r="M179" i="41"/>
  <c r="N179" i="41" s="1"/>
  <c r="J179" i="41"/>
  <c r="M178" i="41"/>
  <c r="N178" i="41" s="1"/>
  <c r="J178" i="41"/>
  <c r="M177" i="41"/>
  <c r="N177" i="41" s="1"/>
  <c r="J177" i="41"/>
  <c r="M176" i="41"/>
  <c r="J176" i="41"/>
  <c r="M175" i="41"/>
  <c r="J175" i="41"/>
  <c r="M174" i="41"/>
  <c r="J174" i="41"/>
  <c r="M173" i="41"/>
  <c r="J173" i="41"/>
  <c r="M172" i="41"/>
  <c r="J172" i="41"/>
  <c r="M171" i="41"/>
  <c r="J171" i="41"/>
  <c r="M170" i="41"/>
  <c r="J170" i="41"/>
  <c r="M169" i="41"/>
  <c r="J169" i="41"/>
  <c r="M168" i="41"/>
  <c r="J168" i="41"/>
  <c r="M167" i="41"/>
  <c r="J167" i="41"/>
  <c r="M166" i="41"/>
  <c r="J166" i="41"/>
  <c r="M165" i="41"/>
  <c r="J165" i="41"/>
  <c r="M164" i="41"/>
  <c r="J164" i="41"/>
  <c r="M163" i="41"/>
  <c r="J163" i="41"/>
  <c r="M162" i="41"/>
  <c r="J162" i="41"/>
  <c r="M161" i="41"/>
  <c r="J161" i="41"/>
  <c r="M160" i="41"/>
  <c r="J160" i="41"/>
  <c r="M159" i="41"/>
  <c r="J159" i="41"/>
  <c r="M158" i="41"/>
  <c r="J158" i="41"/>
  <c r="M157" i="41"/>
  <c r="J157" i="41"/>
  <c r="M156" i="41"/>
  <c r="J156" i="41"/>
  <c r="M155" i="41"/>
  <c r="J155" i="41"/>
  <c r="M154" i="41"/>
  <c r="J154" i="41"/>
  <c r="M153" i="41"/>
  <c r="J153" i="41"/>
  <c r="M152" i="41"/>
  <c r="J152" i="41"/>
  <c r="M151" i="41"/>
  <c r="J151" i="41"/>
  <c r="M150" i="41"/>
  <c r="J150" i="41"/>
  <c r="M149" i="41"/>
  <c r="J149" i="41"/>
  <c r="M148" i="41"/>
  <c r="J148" i="41"/>
  <c r="M147" i="41"/>
  <c r="J147" i="41"/>
  <c r="M146" i="41"/>
  <c r="J146" i="41"/>
  <c r="M145" i="41"/>
  <c r="J145" i="41"/>
  <c r="M144" i="41"/>
  <c r="J144" i="41"/>
  <c r="M143" i="41"/>
  <c r="J143" i="41"/>
  <c r="M142" i="41"/>
  <c r="J142" i="41"/>
  <c r="M141" i="41"/>
  <c r="J141" i="41"/>
  <c r="M140" i="41"/>
  <c r="J140" i="41"/>
  <c r="M139" i="41"/>
  <c r="J139" i="41"/>
  <c r="M138" i="41"/>
  <c r="J138" i="41"/>
  <c r="M137" i="41"/>
  <c r="J137" i="41"/>
  <c r="M136" i="41"/>
  <c r="J136" i="41"/>
  <c r="M135" i="41"/>
  <c r="J135" i="41"/>
  <c r="M134" i="41"/>
  <c r="J134" i="41"/>
  <c r="M133" i="41"/>
  <c r="J133" i="41"/>
  <c r="M132" i="41"/>
  <c r="J132" i="41"/>
  <c r="M131" i="41"/>
  <c r="J131" i="41"/>
  <c r="M130" i="41"/>
  <c r="J130" i="41"/>
  <c r="M129" i="41"/>
  <c r="J129" i="41"/>
  <c r="M128" i="41"/>
  <c r="J128" i="41"/>
  <c r="M127" i="41"/>
  <c r="J127" i="41"/>
  <c r="M126" i="41"/>
  <c r="J126" i="41"/>
  <c r="M125" i="41"/>
  <c r="J125" i="41"/>
  <c r="M124" i="41"/>
  <c r="J124" i="41"/>
  <c r="M123" i="41"/>
  <c r="J123" i="41"/>
  <c r="M122" i="41"/>
  <c r="J122" i="41"/>
  <c r="M121" i="41"/>
  <c r="J121" i="41"/>
  <c r="M120" i="41"/>
  <c r="J120" i="41"/>
  <c r="M119" i="41"/>
  <c r="J119" i="41"/>
  <c r="M118" i="41"/>
  <c r="J118" i="41"/>
  <c r="M117" i="41"/>
  <c r="J117" i="41"/>
  <c r="M116" i="41"/>
  <c r="J116" i="41"/>
  <c r="M115" i="41"/>
  <c r="J115" i="41"/>
  <c r="M114" i="41"/>
  <c r="J114" i="41"/>
  <c r="N113" i="41"/>
  <c r="J113" i="41"/>
  <c r="N112" i="41"/>
  <c r="J112" i="41"/>
  <c r="N111" i="41"/>
  <c r="J111" i="41"/>
  <c r="N110" i="41"/>
  <c r="J110" i="41"/>
  <c r="N109" i="41"/>
  <c r="J109" i="41"/>
  <c r="N108" i="41"/>
  <c r="J108" i="41"/>
  <c r="N107" i="41"/>
  <c r="J107" i="41"/>
  <c r="N106" i="41"/>
  <c r="J106" i="41"/>
  <c r="N105" i="41"/>
  <c r="J105" i="41"/>
  <c r="N104" i="41"/>
  <c r="J104" i="41"/>
  <c r="N103" i="41"/>
  <c r="J103" i="41"/>
  <c r="N102" i="41"/>
  <c r="J102" i="41"/>
  <c r="N101" i="41"/>
  <c r="J101" i="41"/>
  <c r="N100" i="41"/>
  <c r="J100" i="41"/>
  <c r="N99" i="41"/>
  <c r="J99" i="41"/>
  <c r="N98" i="41"/>
  <c r="J98" i="41"/>
  <c r="N97" i="41"/>
  <c r="J97" i="41"/>
  <c r="N96" i="41"/>
  <c r="J96" i="41"/>
  <c r="N95" i="41"/>
  <c r="J95" i="41"/>
  <c r="N94" i="41"/>
  <c r="J94" i="41"/>
  <c r="N93" i="41"/>
  <c r="M93" i="41"/>
  <c r="J93" i="41"/>
  <c r="N92" i="41"/>
  <c r="M92" i="41"/>
  <c r="J92" i="41"/>
  <c r="M91" i="41"/>
  <c r="N91" i="41" s="1"/>
  <c r="J91" i="41"/>
  <c r="N90" i="41"/>
  <c r="M90" i="41"/>
  <c r="J90" i="41"/>
  <c r="M89" i="41"/>
  <c r="N89" i="41" s="1"/>
  <c r="J89" i="41"/>
  <c r="M88" i="41"/>
  <c r="N88" i="41" s="1"/>
  <c r="J88" i="41"/>
  <c r="M87" i="41"/>
  <c r="N87" i="41" s="1"/>
  <c r="J87" i="41"/>
  <c r="N86" i="41"/>
  <c r="J86" i="41"/>
  <c r="N85" i="41"/>
  <c r="J85" i="41"/>
  <c r="N84" i="41"/>
  <c r="J84" i="41"/>
  <c r="N83" i="41"/>
  <c r="J83" i="41"/>
  <c r="N82" i="41"/>
  <c r="J82" i="41"/>
  <c r="N81" i="41"/>
  <c r="J81" i="41"/>
  <c r="N80" i="41"/>
  <c r="J80" i="41"/>
  <c r="N79" i="41"/>
  <c r="J79" i="41"/>
  <c r="N78" i="41"/>
  <c r="J78" i="41"/>
  <c r="N77" i="41"/>
  <c r="J77" i="41"/>
  <c r="N76" i="41"/>
  <c r="J76" i="41"/>
  <c r="N75" i="41"/>
  <c r="J75" i="41"/>
  <c r="N74" i="41"/>
  <c r="J74" i="41"/>
  <c r="N73" i="41"/>
  <c r="J73" i="41"/>
  <c r="N72" i="41"/>
  <c r="J72" i="41"/>
  <c r="N71" i="41"/>
  <c r="J71" i="41"/>
  <c r="N70" i="41"/>
  <c r="J70" i="41"/>
  <c r="N69" i="41"/>
  <c r="J69" i="41"/>
  <c r="M68" i="41"/>
  <c r="N68" i="41" s="1"/>
  <c r="J68" i="41"/>
  <c r="N67" i="41"/>
  <c r="J67" i="41"/>
  <c r="N66" i="41"/>
  <c r="J66" i="41"/>
  <c r="N65" i="41"/>
  <c r="J65" i="41"/>
  <c r="N64" i="41"/>
  <c r="J64" i="41"/>
  <c r="N63" i="41"/>
  <c r="J63" i="41"/>
  <c r="N62" i="41"/>
  <c r="J62" i="41"/>
  <c r="N61" i="41"/>
  <c r="M61" i="41"/>
  <c r="J61" i="41"/>
  <c r="N60" i="41"/>
  <c r="M60" i="41"/>
  <c r="J60" i="41"/>
  <c r="N59" i="41"/>
  <c r="J59" i="41"/>
  <c r="N58" i="41"/>
  <c r="J58" i="41"/>
  <c r="N57" i="41"/>
  <c r="J57" i="41"/>
  <c r="N56" i="41"/>
  <c r="J56" i="41"/>
  <c r="N55" i="41"/>
  <c r="J55" i="41"/>
  <c r="N54" i="41"/>
  <c r="J54" i="41"/>
  <c r="N53" i="41"/>
  <c r="J53" i="41"/>
  <c r="N52" i="41"/>
  <c r="J52" i="41"/>
  <c r="N51" i="41"/>
  <c r="J51" i="41"/>
  <c r="N50" i="41"/>
  <c r="J50" i="41"/>
  <c r="N49" i="41"/>
  <c r="J49" i="41"/>
  <c r="N48" i="41"/>
  <c r="J48" i="41"/>
  <c r="N47" i="41"/>
  <c r="J47" i="41"/>
  <c r="N46" i="41"/>
  <c r="J46" i="41"/>
  <c r="N45" i="41"/>
  <c r="J45" i="41"/>
  <c r="M44" i="41"/>
  <c r="N44" i="41" s="1"/>
  <c r="J44" i="41"/>
  <c r="M43" i="41"/>
  <c r="N43" i="41" s="1"/>
  <c r="J43" i="41"/>
  <c r="M42" i="41"/>
  <c r="N42" i="41" s="1"/>
  <c r="J42" i="41"/>
  <c r="N41" i="41"/>
  <c r="M41" i="41"/>
  <c r="J41" i="41"/>
  <c r="N40" i="41"/>
  <c r="J40" i="41"/>
  <c r="N39" i="41"/>
  <c r="J39" i="41"/>
  <c r="N38" i="41"/>
  <c r="J38" i="41"/>
  <c r="N37" i="41"/>
  <c r="J37" i="41"/>
  <c r="N36" i="41"/>
  <c r="J36" i="41"/>
  <c r="N35" i="41"/>
  <c r="J35" i="41"/>
  <c r="N34" i="41"/>
  <c r="J34" i="41"/>
  <c r="M33" i="41"/>
  <c r="J33" i="41"/>
  <c r="N32" i="41"/>
  <c r="J32" i="41"/>
  <c r="N31" i="41"/>
  <c r="J31" i="41"/>
  <c r="N30" i="41"/>
  <c r="J30" i="41"/>
  <c r="N29" i="41"/>
  <c r="J29" i="41"/>
  <c r="N28" i="41"/>
  <c r="J28" i="41"/>
  <c r="N27" i="41"/>
  <c r="J27" i="41"/>
  <c r="N26" i="41"/>
  <c r="J26" i="41"/>
  <c r="N25" i="41"/>
  <c r="J25" i="41"/>
  <c r="N24" i="41"/>
  <c r="J24" i="41"/>
  <c r="N23" i="41"/>
  <c r="J23" i="41"/>
  <c r="N22" i="41"/>
  <c r="J22" i="41"/>
  <c r="N21" i="41"/>
  <c r="J21" i="41"/>
  <c r="N20" i="41"/>
  <c r="J20" i="41"/>
  <c r="N19" i="41"/>
  <c r="J19" i="41"/>
  <c r="N18" i="41"/>
  <c r="J18" i="41"/>
  <c r="N17" i="41"/>
  <c r="J17" i="41"/>
  <c r="N16" i="41"/>
  <c r="M16" i="41"/>
  <c r="J16" i="41"/>
  <c r="N15" i="41"/>
  <c r="M15" i="41"/>
  <c r="J15" i="41"/>
  <c r="M14" i="41"/>
  <c r="N14" i="41" s="1"/>
  <c r="J14" i="41"/>
  <c r="N13" i="41"/>
  <c r="J13" i="41"/>
  <c r="N12" i="41"/>
  <c r="J12" i="41"/>
  <c r="N11" i="41"/>
  <c r="M11" i="41"/>
  <c r="J11" i="41"/>
  <c r="N10" i="41"/>
  <c r="M10" i="41"/>
  <c r="J10" i="41"/>
  <c r="N9" i="41"/>
  <c r="M9" i="41"/>
  <c r="J9" i="41"/>
  <c r="N8" i="41"/>
  <c r="J8" i="41"/>
  <c r="N7" i="41"/>
  <c r="J7" i="41"/>
  <c r="N6" i="41"/>
  <c r="J6" i="41"/>
  <c r="N5" i="41"/>
  <c r="J5" i="41"/>
  <c r="N4" i="41"/>
  <c r="J4" i="41"/>
  <c r="N3" i="41"/>
  <c r="J3" i="41"/>
  <c r="N2" i="41"/>
  <c r="J2" i="41"/>
  <c r="O603" i="41" l="1"/>
</calcChain>
</file>

<file path=xl/sharedStrings.xml><?xml version="1.0" encoding="utf-8"?>
<sst xmlns="http://schemas.openxmlformats.org/spreadsheetml/2006/main" count="9058" uniqueCount="1054">
  <si>
    <t>Administrátor</t>
  </si>
  <si>
    <t>objednavatel_nazov</t>
  </si>
  <si>
    <t>objednavatel_ico</t>
  </si>
  <si>
    <t>dodavatel_name</t>
  </si>
  <si>
    <t>dodavatel_ico</t>
  </si>
  <si>
    <t>link</t>
  </si>
  <si>
    <t>Analytik</t>
  </si>
  <si>
    <t>Architekt</t>
  </si>
  <si>
    <t>Blended rate</t>
  </si>
  <si>
    <t>Podpora</t>
  </si>
  <si>
    <t>Programátor</t>
  </si>
  <si>
    <t>Rutinné práce</t>
  </si>
  <si>
    <t>Školitel</t>
  </si>
  <si>
    <t>Špecialista</t>
  </si>
  <si>
    <t>Technik</t>
  </si>
  <si>
    <t>Tester</t>
  </si>
  <si>
    <t>Vedúci projektu</t>
  </si>
  <si>
    <t>Ministerstvo financií SR</t>
  </si>
  <si>
    <t>Asseco Central Europe, a.s.</t>
  </si>
  <si>
    <t>Ministerstvo školstva, vedy, výskumu a športu SR</t>
  </si>
  <si>
    <t>Atos IT Solutions and Services s.r.o.Pribinova 19/7828, 811 09  Bratislava</t>
  </si>
  <si>
    <t>http://www.crz.gov.sk/index.php?ID=3970105&amp;l=sk</t>
  </si>
  <si>
    <t>Ministerstvo pôdohospodárstva a rozvoja vidieka SR</t>
  </si>
  <si>
    <t>Atos IT Solutions and Services s.r.o.Pribinova 19/7828, 811 09 Bratislava</t>
  </si>
  <si>
    <t>http://www.crz.gov.sk/index.php?ID=3574637&amp;l=sk</t>
  </si>
  <si>
    <t>Ministerstvo práce, sociálnych vecí a rodiny SR</t>
  </si>
  <si>
    <t>Ministerstvo životného prostredia SR</t>
  </si>
  <si>
    <t>Ministerstvo dopravy a výstavby SR</t>
  </si>
  <si>
    <t>Ministerstvo zdravotníctva SR</t>
  </si>
  <si>
    <t>Štatistický úrad SR</t>
  </si>
  <si>
    <t>Vysoká škola múzických umení</t>
  </si>
  <si>
    <t>Kancelária Ústavného súdu Slovenskej republiky</t>
  </si>
  <si>
    <t>TEMPEST a.s.</t>
  </si>
  <si>
    <t>Atos IT Solutions and Services s.r.o Pribinova 19/7828, 811 09  Bratislava</t>
  </si>
  <si>
    <t>http://www.crz.gov.sk/index.php?ID=3517841&amp;l=sk</t>
  </si>
  <si>
    <t>SWAN, a.s.Borská 6, 841 04 Bratislava</t>
  </si>
  <si>
    <t>http://www.crz.gov.sk/index.php?ID=3671792&amp;l=sk</t>
  </si>
  <si>
    <t>Kancelária Súdnej rady SR</t>
  </si>
  <si>
    <t>Pozícia</t>
  </si>
  <si>
    <t>Ine</t>
  </si>
  <si>
    <t>Cena bez DPH</t>
  </si>
  <si>
    <t>Cena s DPH</t>
  </si>
  <si>
    <t>45650276_2_2_1</t>
  </si>
  <si>
    <t>file_id</t>
  </si>
  <si>
    <t>45650276_1_1_1</t>
  </si>
  <si>
    <t>456502762_7_1</t>
  </si>
  <si>
    <t>https://www.crz.gov.sk/index.php?ID=3825213&amp;l=sk</t>
  </si>
  <si>
    <t>SOFTIP, a.s.</t>
  </si>
  <si>
    <t>36785512_1_6_1</t>
  </si>
  <si>
    <t>472583142_6_1</t>
  </si>
  <si>
    <t>Slovenský plynárenský priemysel, a.s.</t>
  </si>
  <si>
    <t>https://www.crz.gov.sk/index.php?ID=3509193&amp;l=sk</t>
  </si>
  <si>
    <t>456502762_9_1</t>
  </si>
  <si>
    <t>456502761_4_1</t>
  </si>
  <si>
    <t>https://www.crz.gov.sk/index.php?ID=3934122&amp;l=sk</t>
  </si>
  <si>
    <t>Ústredie práce, sociálnych vecí a rodiny</t>
  </si>
  <si>
    <t>https://www.crz.gov.sk/index.php?ID=3696079&amp;l=sk</t>
  </si>
  <si>
    <t>Slovenská pošta, a. s.</t>
  </si>
  <si>
    <t>SWAN, a.s.</t>
  </si>
  <si>
    <t>472583142_4_3</t>
  </si>
  <si>
    <t>Kvalitár</t>
  </si>
  <si>
    <t>Release manažér</t>
  </si>
  <si>
    <t>Dokumentarista</t>
  </si>
  <si>
    <t>https://www.crz.gov.sk/index.php?ID=3934095&amp;l=sk</t>
  </si>
  <si>
    <t>456502761_3_1</t>
  </si>
  <si>
    <t>Softip, a. s.</t>
  </si>
  <si>
    <t>https://www.crz.gov.sk/index.php?ID=3489842&amp;l=sk</t>
  </si>
  <si>
    <t>367855122_5_1</t>
  </si>
  <si>
    <t>https://www.crz.gov.sk/index.php?ID=3464347</t>
  </si>
  <si>
    <t>367855122_6_1</t>
  </si>
  <si>
    <t>Fakultná nemocnica Trenčín</t>
  </si>
  <si>
    <t>https://www.crz.gov.sk/index.php?ID=3360642&amp;l=sk</t>
  </si>
  <si>
    <t>367855122_11_1</t>
  </si>
  <si>
    <t>Atos IT Solutions and Services s.r.o.</t>
  </si>
  <si>
    <t>https://www.crz.gov.sk/index.php?ID=3623522&amp;l=sk</t>
  </si>
  <si>
    <t>456502761_17_1</t>
  </si>
  <si>
    <t>https://www.crz.gov.sk/index.php?ID=3578871&amp;l=sk</t>
  </si>
  <si>
    <t>Národná agentúra pre sieťové a elektronické služby</t>
  </si>
  <si>
    <t>456502761_20_1</t>
  </si>
  <si>
    <t>https://www.crz.gov.sk/index.php?ID=3349951&amp;l=sk</t>
  </si>
  <si>
    <t>DIEBOLD NIXDORF s.r.o.</t>
  </si>
  <si>
    <t>357958082_18_1</t>
  </si>
  <si>
    <t>357604193_6_1</t>
  </si>
  <si>
    <t>https://www.crz.gov.sk/index.php?ID=3971822&amp;l=sk</t>
  </si>
  <si>
    <t>Nemocnica svätého Michala, a.s.</t>
  </si>
  <si>
    <t>35743468_1_2_1</t>
  </si>
  <si>
    <t>Gratex International, a.s.</t>
  </si>
  <si>
    <t>https://www.crz.gov.sk/index.php?ID=3970513&amp;l=sk</t>
  </si>
  <si>
    <t>https://www.crz.gov.sk/index.php?ID=3436051&amp;l=sk</t>
  </si>
  <si>
    <t>MICROCOMP – Computersystém, s.r.o.</t>
  </si>
  <si>
    <t>31410952_2_3_1</t>
  </si>
  <si>
    <t>https://www.crz.gov.sk/index.php?ID=3798737&amp;l=sk</t>
  </si>
  <si>
    <t>Finančné riaditeľstvo SR</t>
  </si>
  <si>
    <t>35760419_2_1_1</t>
  </si>
  <si>
    <t>https://www.crz.gov.sk/index.php?ID=3682612&amp;l=sk</t>
  </si>
  <si>
    <t>DataCentrum</t>
  </si>
  <si>
    <t>ANASOFT APR, spol. s.r.o.</t>
  </si>
  <si>
    <t>https://www.crz.gov.sk/index.php?ID=3803620&amp;l=sk</t>
  </si>
  <si>
    <t>31361552_1_20_1</t>
  </si>
  <si>
    <t>Fakultná nemocnica s poliklinikou Žilina</t>
  </si>
  <si>
    <t>357604193_1_1</t>
  </si>
  <si>
    <t>https://www.crz.gov.sk/index.php?ID=3395718&amp;l=sk</t>
  </si>
  <si>
    <t>31361552_2_17_3</t>
  </si>
  <si>
    <t>ANASOFT APR, spol. s r. o.</t>
  </si>
  <si>
    <t>https://www.crz.gov.sk/index.php?ID=3474278&amp;l=sk</t>
  </si>
  <si>
    <t>31410952_1_2_2</t>
  </si>
  <si>
    <t>https://www.crz.gov.sk/index.php?ID=3817966&amp;l=sk</t>
  </si>
  <si>
    <t>Letové prevádzkové služby Slovenskej republiky, štátny podnik</t>
  </si>
  <si>
    <t>313266501_17_1</t>
  </si>
  <si>
    <t>313615522_11_1</t>
  </si>
  <si>
    <t>https://www.crz.gov.sk/index.php?ID=3634379&amp;l=sk</t>
  </si>
  <si>
    <t>Kancelária Rady pre rozpočtovú zodpovednosť</t>
  </si>
  <si>
    <t>ANASOFT APR, spol. s r.o.</t>
  </si>
  <si>
    <t>31361161_1_1_1</t>
  </si>
  <si>
    <t>https://www.crz.gov.sk/index.php?ID=3978634&amp;l=sk</t>
  </si>
  <si>
    <t>ASC Applied Software Consultants, s. r. o.</t>
  </si>
  <si>
    <t>313266501_10_1</t>
  </si>
  <si>
    <t>https://www.crz.gov.sk/index.php?ID=3830884&amp;l=sk</t>
  </si>
  <si>
    <t>31326650_4_10_1</t>
  </si>
  <si>
    <t>https://www.crz.gov.sk/index.php?ID=3368482&amp;l=sk</t>
  </si>
  <si>
    <t>Sociálna poisťovňa</t>
  </si>
  <si>
    <t>Centrum vedecko-technických informácií SR</t>
  </si>
  <si>
    <t>SVOP spol. s r.o.</t>
  </si>
  <si>
    <t>31326650_2_19_1</t>
  </si>
  <si>
    <t>https://www.crz.gov.sk/index.php?ID=3590346&amp;l=sk</t>
  </si>
  <si>
    <t>00692069_2_1_1</t>
  </si>
  <si>
    <t>https://www.crz.gov.sk/index.php?ID=3602632&amp;l=sk</t>
  </si>
  <si>
    <t>LYNX, s.r.o.</t>
  </si>
  <si>
    <t>006920691_8_1</t>
  </si>
  <si>
    <t>https://www.crz.gov.sk/index.php?ID=3798963&amp;l=sk</t>
  </si>
  <si>
    <t>LYNX - spoločnosť s ručením obmedzeným Košice</t>
  </si>
  <si>
    <t>zdroj</t>
  </si>
  <si>
    <t>ponuka_vo</t>
  </si>
  <si>
    <t>https://www.uvo.gov.sk/vyhladavanie-dokumentov/detail/3013202</t>
  </si>
  <si>
    <t>Anasoft</t>
  </si>
  <si>
    <t>Ardaco</t>
  </si>
  <si>
    <t>EEA</t>
  </si>
  <si>
    <t>Jump Soft</t>
  </si>
  <si>
    <t>Konica Minalta</t>
  </si>
  <si>
    <t>Ness</t>
  </si>
  <si>
    <t>Posam</t>
  </si>
  <si>
    <t>Softec</t>
  </si>
  <si>
    <t>Tempest</t>
  </si>
  <si>
    <t>vyhodnotenie_ponuk_RHH</t>
  </si>
  <si>
    <t>https://www.uvo.gov.sk/vyhladavanie-dokumentov/detail/3030161</t>
  </si>
  <si>
    <t>Bratislavský samosprávny kraj</t>
  </si>
  <si>
    <t>Asseco Solutions, a.s.</t>
  </si>
  <si>
    <t>asseco_priloha_c_2_navrh_na_plnenie_kriteria_1</t>
  </si>
  <si>
    <t>https://www.crz.gov.sk//index.php?ID=3902100&amp;l=sk</t>
  </si>
  <si>
    <t>MICROCOMP – Computersystém s r.o.</t>
  </si>
  <si>
    <t>357604191_7_1</t>
  </si>
  <si>
    <t>Slovenská technická univerzita v Bratislave</t>
  </si>
  <si>
    <t>Asseco Central Europe, a.s</t>
  </si>
  <si>
    <t>367855121_20_1</t>
  </si>
  <si>
    <t>https://www.crz.gov.sk/index.php?ID=3058915&amp;l=sk</t>
  </si>
  <si>
    <t>Výskumný ústav detskej psychológie a patopsychológie</t>
  </si>
  <si>
    <t>SOFTIP, a.s</t>
  </si>
  <si>
    <t>006920691_3_1</t>
  </si>
  <si>
    <t>https://www.crz.gov.sk/index.php?ID=3264689&amp;l=sk</t>
  </si>
  <si>
    <t>Železnice Slovenskej republiky</t>
  </si>
  <si>
    <t>LYNX - spoločnosť s ručením obmedzeným</t>
  </si>
  <si>
    <t>https://www.crz.gov.sk/index.php?ID=3254713&amp;l=sk</t>
  </si>
  <si>
    <t>313266501_1_1</t>
  </si>
  <si>
    <t>https://www.crz.gov.sk/index.php?ID=3253167&amp;l=sk</t>
  </si>
  <si>
    <t>https://www.crz.gov.sk/index.php?ID=3140354&amp;l=sk</t>
  </si>
  <si>
    <t>313266503_3_1</t>
  </si>
  <si>
    <t>317105491_4_1</t>
  </si>
  <si>
    <t>https://www.crz.gov.sk/index.php?ID=3234021&amp;l=sk</t>
  </si>
  <si>
    <t>Detská fakultná nemocnica s poliklinikou Bratislava</t>
  </si>
  <si>
    <t>STAPRO SLOVENSKO s.r.o.</t>
  </si>
  <si>
    <t>36631124_1_2</t>
  </si>
  <si>
    <t>https://www.crz.gov.sk/index.php?ID=3052272&amp;l=sk</t>
  </si>
  <si>
    <t>eDocu a.s.</t>
  </si>
  <si>
    <t>https://www.crz.gov.sk/index.php?ID=3068083&amp;l=sk</t>
  </si>
  <si>
    <t>KIOS a.s.</t>
  </si>
  <si>
    <t>34125302_1_2</t>
  </si>
  <si>
    <t>36631124_2_13_1</t>
  </si>
  <si>
    <t>FRESHMINI, s.r.o.</t>
  </si>
  <si>
    <t>https://www.crz.gov.sk/index.php?ID=3261570&amp;l=sk</t>
  </si>
  <si>
    <t>36631124_8_1</t>
  </si>
  <si>
    <t>36631124_2_14_1</t>
  </si>
  <si>
    <t>SOFTIP, a. s.</t>
  </si>
  <si>
    <t>https://www.crz.gov.sk/index.php?ID=3198780&amp;l=sk</t>
  </si>
  <si>
    <t>36631124_1_6_1</t>
  </si>
  <si>
    <t>2171273&amp;art_zs2=Asseco+Central+Europe%2C+a.s&amp;art_predmet=&amp;art_ico=&amp;art_suma_zmluva_od=&amp;art_suma_zmluva_do=&amp;art_datum_zverejnene_od=01.01.2017&amp;art_datum_zverejnene_do=31.12.2017&amp;art_rezort=0&amp;art_zs1=Slovensk%C3%A1+technick%C3%A1+univerzita+v+Bratislave&amp;nazov=&amp;art_ico1=&amp;odoslat=Vyh%C4%BEada%C5%A5</t>
  </si>
  <si>
    <t>LESY Slovenskej republiky, štátny podnik</t>
  </si>
  <si>
    <t>db_id</t>
  </si>
  <si>
    <t>https://www.uvo.gov.sk/vyhladavanie-dokumentov/detail/988697</t>
  </si>
  <si>
    <t>BSP SOFTWAREDISTRIBUTION A.S.</t>
  </si>
  <si>
    <t>Národné polnohospodárske a potravinárske centrum</t>
  </si>
  <si>
    <t>https://www.uvo.gov.sk/vyhladavanie-dokumentov/detail/1036122</t>
  </si>
  <si>
    <t>Národné poľnohospodárske a potravinárske centrum</t>
  </si>
  <si>
    <t>ArcGEO Information Systems spol. s r.o.</t>
  </si>
  <si>
    <t>https://www.uvo.gov.sk/vyhladavanie-dokumentov/detail/1036133</t>
  </si>
  <si>
    <t>Mesto Detva</t>
  </si>
  <si>
    <t>CORA GEO, s.r.o</t>
  </si>
  <si>
    <t>https://www.uvo.gov.sk/vyhladavanie-dokumentov/detail/3016779</t>
  </si>
  <si>
    <t>DEUS</t>
  </si>
  <si>
    <t>DATALAN, a.s.</t>
  </si>
  <si>
    <t>https://www.uvo.gov.sk/vyhladavanie-dokumentov/detail/3020764</t>
  </si>
  <si>
    <t>Národná transfúzna služba SR</t>
  </si>
  <si>
    <t>ICZ Slovakia a.s.</t>
  </si>
  <si>
    <t>https://www.uvo.gov.sk/vyhladavanie-dokumentov/detail/3031534</t>
  </si>
  <si>
    <t>crz</t>
  </si>
  <si>
    <t>uvo</t>
  </si>
  <si>
    <t>Mesto Prešov</t>
  </si>
  <si>
    <t>CORA GEO, s.r.o.</t>
  </si>
  <si>
    <t>https://www.uvo.gov.sk/vyhladavanie-dokumentov/detail/3008707</t>
  </si>
  <si>
    <t>17321204 </t>
  </si>
  <si>
    <t>https://www.crz.gov.sk/index.php?ID=3468319&amp;l=sk</t>
  </si>
  <si>
    <t>Slovenská banková asociácia, CRIF - Slovak Credit Bureau, s.r.o.</t>
  </si>
  <si>
    <t>https://www.crz.gov.sk/index.php?ID=3436571&amp;l=sk</t>
  </si>
  <si>
    <t>Sociálna poisťovňa, ústredie</t>
  </si>
  <si>
    <t>Mesto Vráble</t>
  </si>
  <si>
    <t>https://www.uvo.gov.sk/vyhladavanie-dokumentov/detail/966332</t>
  </si>
  <si>
    <t>ID_pivot</t>
  </si>
  <si>
    <t xml:space="preserve">Ministerstvo pôdohospodárstva a rozvoja vidieka SR-Atos IT Solutions and Services </t>
  </si>
  <si>
    <t xml:space="preserve">Sociálna poistovna-Atos IT Solutions and Services </t>
  </si>
  <si>
    <t xml:space="preserve">Ministerstvo dopravy a výstavby SR-Atos IT Solutions and Services </t>
  </si>
  <si>
    <t xml:space="preserve">Ministerstvo životného prostredia SR-SOFTIP, </t>
  </si>
  <si>
    <t xml:space="preserve">Ministerstvo školstva, vedy, výskumu a športu SR-SWAN, </t>
  </si>
  <si>
    <t xml:space="preserve">Slovenský plynárenský priemysel, a.s.-Atos IT Solutions and Services </t>
  </si>
  <si>
    <t xml:space="preserve">Ústredie práce, sociálnych vecí a rodiny-Atos IT Solutions and Services </t>
  </si>
  <si>
    <t xml:space="preserve">Slovenská pošta, a. s.-SWAN, </t>
  </si>
  <si>
    <t xml:space="preserve">Kancelária Ústavného súdu Slovenskej republiky-Softip, </t>
  </si>
  <si>
    <t xml:space="preserve">Kancelária Súdnej rady SR-Softip, </t>
  </si>
  <si>
    <t xml:space="preserve">Fakultná nemocnica Trenčín-SOFTIP, </t>
  </si>
  <si>
    <t xml:space="preserve">Ministerstvo školstva, vedy, výskumu a športu SR-Atos IT Solutions and Services </t>
  </si>
  <si>
    <t xml:space="preserve">Národná agentúra pre sieťové a elektronické služby-Atos IT Solutions and Services </t>
  </si>
  <si>
    <t xml:space="preserve">Ministerstvo zdravotníctva SR-DIEBOLD NIXDORF </t>
  </si>
  <si>
    <t xml:space="preserve">Nemocnica svätého Michala, a.s.-Asseco Central Europe, </t>
  </si>
  <si>
    <t xml:space="preserve">Sociálna poistovna-Gratex International, </t>
  </si>
  <si>
    <t xml:space="preserve">Ministerstvo financií SR-MICROCOMP – Computersystém, </t>
  </si>
  <si>
    <t xml:space="preserve">Finančné riaditeľstvo SR-Asseco Central Europe, </t>
  </si>
  <si>
    <t>DataCentrum-ANASOFT APR, spo</t>
  </si>
  <si>
    <t xml:space="preserve">Fakultná nemocnica s poliklinikou Žilina-Asseco Central Europe, </t>
  </si>
  <si>
    <t>Slovenská pošta, a. s.-ANASOFT APR, spo</t>
  </si>
  <si>
    <t xml:space="preserve">Štatistický úrad SR-MICROCOMP – Computersystém s </t>
  </si>
  <si>
    <t xml:space="preserve">Letové prevádzkové služby Slovenskej republiky, štátny podnik-TEMPEST </t>
  </si>
  <si>
    <t>Kancelária Rady pre rozpočtovú zodpovednosť-ANASOFT APR, spo</t>
  </si>
  <si>
    <t xml:space="preserve">Vysoká škola múzických umení-ASC Applied Software Consultants, </t>
  </si>
  <si>
    <t xml:space="preserve">Slovenský plynárenský priemysel, a.s.-TEMPEST </t>
  </si>
  <si>
    <t xml:space="preserve">Sociálna poisťovňa-TEMPEST </t>
  </si>
  <si>
    <t xml:space="preserve">Ministerstvo práce, sociálnych vecí a rodiny SR-LYNX, </t>
  </si>
  <si>
    <t xml:space="preserve">Bratislavský samosprávny kraj-Asseco Solutions, </t>
  </si>
  <si>
    <t xml:space="preserve">Slovenská technická univerzita v Bratislave-Asseco Central Europe, </t>
  </si>
  <si>
    <t xml:space="preserve">Výskumný ústav detskej psychológie a patopsychológie-SOFTIP, </t>
  </si>
  <si>
    <t xml:space="preserve">Detská fakultná nemocnica s poliklinikou Bratislava-STAPRO SLOVENSKO </t>
  </si>
  <si>
    <t xml:space="preserve">Slovenská pošta, a. s.-eDocu </t>
  </si>
  <si>
    <t xml:space="preserve">Slovenská pošta, a. s.-KIOS </t>
  </si>
  <si>
    <t xml:space="preserve">Slovenská pošta, a. s.-FRESHMINI, </t>
  </si>
  <si>
    <t xml:space="preserve">Slovenská pošta, a. s.-SOFTIP, </t>
  </si>
  <si>
    <t xml:space="preserve">Národné polnohospodárske a potravinárske centrum-BSP SOFTWAREDISTRIBUTION </t>
  </si>
  <si>
    <t>Národné poľnohospodárske a potravinárske centrum-ArcGEO Information Systems spo</t>
  </si>
  <si>
    <t xml:space="preserve">Mesto Detva-CORA GEO, </t>
  </si>
  <si>
    <t xml:space="preserve">DEUS-DATALAN, </t>
  </si>
  <si>
    <t xml:space="preserve">Národná transfúzna služba SR-ICZ Slovakia </t>
  </si>
  <si>
    <t xml:space="preserve">Mesto Prešov-CORA GEO, </t>
  </si>
  <si>
    <t xml:space="preserve">Finančné riaditeľstvo SR-Slovenská banková asociácia, CRIF - Slovak Credit Bureau, </t>
  </si>
  <si>
    <t xml:space="preserve">Sociálna poisťovňa, ústredie-DATALAN, </t>
  </si>
  <si>
    <t xml:space="preserve">Mesto Vráble-CORA GEO, </t>
  </si>
  <si>
    <t>Datum uzavretia</t>
  </si>
  <si>
    <t>IT architekt</t>
  </si>
  <si>
    <t>Systémový špecialista pre technologickú infraštruktúru</t>
  </si>
  <si>
    <t>Bezpečnostný špecialista</t>
  </si>
  <si>
    <t>Technik pre bezpečnostné systémy</t>
  </si>
  <si>
    <t>Vedúci analytik</t>
  </si>
  <si>
    <t>Revízny technik</t>
  </si>
  <si>
    <t>Služby rozvoja diela - Programátor</t>
  </si>
  <si>
    <t>Služby rozvoja diela- Analytik / Architekt</t>
  </si>
  <si>
    <t>Služby rozvoja diela - Špecialista na infraštruktúru</t>
  </si>
  <si>
    <t>Služby rozvoja diela- Databázový špecialista</t>
  </si>
  <si>
    <t>Služby rozvoja diela - Tester</t>
  </si>
  <si>
    <t>Služby rozvoja diela - Projektový manažér</t>
  </si>
  <si>
    <t>Služby rozvoja diela - Špecialista na bezpečnosť</t>
  </si>
  <si>
    <t>Služby rozvoja diela - Školiteľ</t>
  </si>
  <si>
    <t>Projektový manažér</t>
  </si>
  <si>
    <t>Architekt riešenia</t>
  </si>
  <si>
    <t>Enterprise špecialista</t>
  </si>
  <si>
    <t>Technický špecialista</t>
  </si>
  <si>
    <t>Konzultant</t>
  </si>
  <si>
    <t>Školiteľ</t>
  </si>
  <si>
    <t xml:space="preserve">Služby systémovej a aplikačnej podpory </t>
  </si>
  <si>
    <t>programátorská a analytická činnosť</t>
  </si>
  <si>
    <t>Analyticko-programátorské práce a úpravy v CREUČ</t>
  </si>
  <si>
    <t>Procesný analytik</t>
  </si>
  <si>
    <t>Procesný metodik</t>
  </si>
  <si>
    <t>Programátor, vývojár</t>
  </si>
  <si>
    <t>Systémový inžinier, administrátor</t>
  </si>
  <si>
    <t>Školiteľ, tester</t>
  </si>
  <si>
    <t>Konzultačné práce</t>
  </si>
  <si>
    <t>Analytické práce</t>
  </si>
  <si>
    <t>Programátorské práce</t>
  </si>
  <si>
    <t>Služby údržby</t>
  </si>
  <si>
    <t>rozvoj IS</t>
  </si>
  <si>
    <t>Konzultačné a analytické služby</t>
  </si>
  <si>
    <t xml:space="preserve">Servisné práce </t>
  </si>
  <si>
    <t xml:space="preserve">Servisné práce systémového inžiniera na serveri </t>
  </si>
  <si>
    <t xml:space="preserve">Konzultácie a poradenstvo k systémovým prostriedkom </t>
  </si>
  <si>
    <t xml:space="preserve">Konzultácie a poradenstvo k aplikačnému vybaveniu </t>
  </si>
  <si>
    <t>Technická podpora</t>
  </si>
  <si>
    <t>Softvérové úpravy</t>
  </si>
  <si>
    <t>Odborné konzultácie</t>
  </si>
  <si>
    <t>Výkony súvisiacich služieb LAN infraštruktúra</t>
  </si>
  <si>
    <t>Výkony súvisiacich služieb Prvky sieťovej bezpečnosti</t>
  </si>
  <si>
    <t>Výkony súvisiacich služieb Prvky vyrovnávania záťaže</t>
  </si>
  <si>
    <t>Inštalácia a konfigurácia diskového poľa pre špecifické potreby kupujúceho</t>
  </si>
  <si>
    <t>Školenie pre správcu diskového poľa</t>
  </si>
  <si>
    <t>Podpora pri migrácii virtuálnych strojov a dát z existujúceho diskového poľa na nové zariadenie</t>
  </si>
  <si>
    <t>doplnenie nových a aktualizácia jestvujúcich údajov</t>
  </si>
  <si>
    <t>Administrácia a správa aplikácie</t>
  </si>
  <si>
    <t>DICIT spol. s r.o.</t>
  </si>
  <si>
    <t>GeoServices, s.r.o.</t>
  </si>
  <si>
    <t>Pôdohospodárska platobná agentúra</t>
  </si>
  <si>
    <t>SAP Slovensko s.r.o.</t>
  </si>
  <si>
    <t>DWC Slovakia, a.s.</t>
  </si>
  <si>
    <t>SLOVAKODATA, a.s.</t>
  </si>
  <si>
    <t>Rozhlas a televízia Slovenska</t>
  </si>
  <si>
    <t>QBSW, a.s.</t>
  </si>
  <si>
    <t xml:space="preserve">Národný bezpečnostný úrad </t>
  </si>
  <si>
    <t>TatraSoft Group s.r.o.</t>
  </si>
  <si>
    <t>SVOP, spol. s r. o.</t>
  </si>
  <si>
    <t>Úrad pre verejné obstarávanie</t>
  </si>
  <si>
    <t xml:space="preserve">TEMPEST, a. s. </t>
  </si>
  <si>
    <t>Univerzita Mateja Bela v Banskej Bystrici</t>
  </si>
  <si>
    <t>WDS Solutions s.r.o.</t>
  </si>
  <si>
    <t>Tepláreň Košice, a. s. v skratke TEKO, a. s.</t>
  </si>
  <si>
    <t xml:space="preserve">CORA GEO, s. r. o. </t>
  </si>
  <si>
    <t>https://www.crz.gov.sk/index.php?ID=603&amp;doc=3837592&amp;text=1</t>
  </si>
  <si>
    <t>https://www.crz.gov.sk/index.php?ID=603&amp;doc=3902163&amp;text=1</t>
  </si>
  <si>
    <t>https://www.crz.gov.sk/index.php?ID=603&amp;doc=3952876&amp;text=1</t>
  </si>
  <si>
    <t>https://www.crz.gov.sk/index.php?ID=603&amp;doc=4068685</t>
  </si>
  <si>
    <t>https://www.crz.gov.sk/index.php?ID=603&amp;doc=3978635&amp;text=1</t>
  </si>
  <si>
    <t>https://www.crz.gov.sk/index.php?ID=603&amp;doc=4021128&amp;text=1</t>
  </si>
  <si>
    <t>https://www.crz.gov.sk/index.php?ID=603&amp;doc=4030194&amp;text=1</t>
  </si>
  <si>
    <t>https://www.crz.gov.sk/index.php?ID=603&amp;doc=3834983&amp;text=1</t>
  </si>
  <si>
    <t>https://www.crz.gov.sk/index.php?ID=603&amp;doc=4100003</t>
  </si>
  <si>
    <t>https://www.crz.gov.sk/index.php?ID=603&amp;doc=3970106</t>
  </si>
  <si>
    <t>https://www.crz.gov.sk/index.php?ID=603&amp;doc=3882524</t>
  </si>
  <si>
    <t>https://www.crz.gov.sk/index.php?ID=603&amp;doc=3869422&amp;text=1</t>
  </si>
  <si>
    <t>https://www.crz.gov.sk/index.php?ID=603&amp;doc=3943746&amp;text=1</t>
  </si>
  <si>
    <t>https://www.crz.gov.sk/index.php?ID=603&amp;doc=3943739&amp;text=1</t>
  </si>
  <si>
    <t>https://www.crz.gov.sk/index.php?ID=603&amp;doc=3970514</t>
  </si>
  <si>
    <t>https://www.crz.gov.sk/index.php?ID=603&amp;doc=4095012&amp;text=1</t>
  </si>
  <si>
    <t>https://www.crz.gov.sk/index.php?ID=603&amp;doc=4068642&amp;text=1</t>
  </si>
  <si>
    <t>https://www.crz.gov.sk/index.php?ID=603&amp;doc=3927202&amp;text=1</t>
  </si>
  <si>
    <t>SAP Konzultant 2</t>
  </si>
  <si>
    <t>SAP Konzultant 1</t>
  </si>
  <si>
    <t>Projektový manažér, analytik, Vývojár/ programátor, tester</t>
  </si>
  <si>
    <t>rozvoj KIS SVP</t>
  </si>
  <si>
    <t>Služby rozvoja</t>
  </si>
  <si>
    <t>Cena služieb Oracle Consulting Services</t>
  </si>
  <si>
    <t>Riadiace práce</t>
  </si>
  <si>
    <t>Dizajnérske práce</t>
  </si>
  <si>
    <t>Testovacie práce</t>
  </si>
  <si>
    <t>Databázová a systémová podpora u zhotoviteľa</t>
  </si>
  <si>
    <t>Zapracovanie zmien do dokumentácie</t>
  </si>
  <si>
    <t>Podpora inštalačných prác</t>
  </si>
  <si>
    <t>Databázová a systémová podpora u objednávateľa</t>
  </si>
  <si>
    <t>Podpora zhotoviteľa pri testovaní objednávateľom</t>
  </si>
  <si>
    <t>Expert č. 1</t>
  </si>
  <si>
    <t>Expert č. 2</t>
  </si>
  <si>
    <t>Expert č. 3</t>
  </si>
  <si>
    <t>Expert č. 4</t>
  </si>
  <si>
    <t>Expert č. 5</t>
  </si>
  <si>
    <t>Expert č. 6</t>
  </si>
  <si>
    <t>Expert č. 7</t>
  </si>
  <si>
    <t>Expert č. 8</t>
  </si>
  <si>
    <t>Expert č. 9</t>
  </si>
  <si>
    <t>Cena služieb spojených s inštaláciou HW</t>
  </si>
  <si>
    <t>Cena služieb spojených s inštaláciou SW</t>
  </si>
  <si>
    <t>Cena služieb spojených s inštaláciou bezpečnostných prvkov</t>
  </si>
  <si>
    <t>programátorské služby</t>
  </si>
  <si>
    <t>DS Middleware - EXEC: Databázový špecialista/Programátor</t>
  </si>
  <si>
    <t>DS Middleware - AML: Databázový špecialista/Programátor</t>
  </si>
  <si>
    <t>DS Middleware – SEPA pred/post processing: Databázový špecialista/Programátor</t>
  </si>
  <si>
    <t>Projektový manažment</t>
  </si>
  <si>
    <t>Databázový špecialista</t>
  </si>
  <si>
    <t>užívateľská podpora, prevádzkovanie testovacieho prostredia, rozvoj a rozšírenie aplikácií a webových stránok</t>
  </si>
  <si>
    <t xml:space="preserve">Analytik </t>
  </si>
  <si>
    <t xml:space="preserve">Programátor </t>
  </si>
  <si>
    <t xml:space="preserve">Tester </t>
  </si>
  <si>
    <t>IT Architekt</t>
  </si>
  <si>
    <t>Technologický špecialista</t>
  </si>
  <si>
    <t>Údržba a podpora prevádzky diela - servisný technik</t>
  </si>
  <si>
    <t>programátor, databázový špecialista</t>
  </si>
  <si>
    <t>analytik</t>
  </si>
  <si>
    <t>konzultačné, programovacie a analytické služby (nadpaušál)</t>
  </si>
  <si>
    <t>Solution architect</t>
  </si>
  <si>
    <t>Programátor analytik</t>
  </si>
  <si>
    <t>Služby systémovej a aplikačnej podpory (paušál)</t>
  </si>
  <si>
    <t>Softvérový analytik</t>
  </si>
  <si>
    <t>Pracovník pre riadenie IT procesov</t>
  </si>
  <si>
    <t>Konzultant pre oblasť EA</t>
  </si>
  <si>
    <t>Pracovník pre oblasť integrácie a procesnej automatizácie systémov</t>
  </si>
  <si>
    <t>Systémový špecialista</t>
  </si>
  <si>
    <t>Konzultant pre oblasť IT</t>
  </si>
  <si>
    <t>programátor, analytik, architekt</t>
  </si>
  <si>
    <t>Monitoring - konzultačné služby a poradenstvo</t>
  </si>
  <si>
    <t>Monitoring - zmeny menšieho rozsahu podľa požiadaviek</t>
  </si>
  <si>
    <t>Service manažment - konzultačné služby a poradenstvo</t>
  </si>
  <si>
    <t>Service manažment - zmeny menšieho rozsahu podľa požiadaviek</t>
  </si>
  <si>
    <t>Monitoring - rozšírenie procesov monitoringu infraštruktúry, technické úpravy</t>
  </si>
  <si>
    <t>Monitoring -  konzultačné služby a poradenstvo</t>
  </si>
  <si>
    <t>Service manažment - rozšírenie prevádzkovaného prostredia, technické úpravy</t>
  </si>
  <si>
    <t>Poradenské služby súvisiace s dodávkou licencií a produktov IBM</t>
  </si>
  <si>
    <t>Inštalácia a nastavenie parametrov</t>
  </si>
  <si>
    <t>Implementačné služby</t>
  </si>
  <si>
    <t>Konzultačné služby</t>
  </si>
  <si>
    <t>Školenie u zákazníka</t>
  </si>
  <si>
    <t>Ostatné služby na vyžiadanie</t>
  </si>
  <si>
    <t>Konzultacné služby</t>
  </si>
  <si>
    <t>Technická údržba Portálu a ostatné služby v rámci mesačného paušálu</t>
  </si>
  <si>
    <t>Konzultácie</t>
  </si>
  <si>
    <t>Zmenové požiadavky</t>
  </si>
  <si>
    <t>Úrad pre investície a akvizície MO SR</t>
  </si>
  <si>
    <t>SEVITECH, a.s.</t>
  </si>
  <si>
    <t>Úrad podpredsedu vlády SR pre investície a informatizáciu</t>
  </si>
  <si>
    <t xml:space="preserve">AXON PRO, s.r.o. </t>
  </si>
  <si>
    <t>SLOVENSKÝ VODOHOSPODÁRSKY PODNIK, štátny podnik</t>
  </si>
  <si>
    <t>SEVITECH a. s.</t>
  </si>
  <si>
    <t>InterWay, a. s.</t>
  </si>
  <si>
    <t xml:space="preserve">DITEC, a.s. </t>
  </si>
  <si>
    <t xml:space="preserve">Atos IT Solutions and Services s.r.o </t>
  </si>
  <si>
    <t>Dopravný úrad</t>
  </si>
  <si>
    <t>ISOMI, a.s.</t>
  </si>
  <si>
    <t>Slovenská záručná a rozvojová banka, a.s.</t>
  </si>
  <si>
    <t>Digital Systems a.s.</t>
  </si>
  <si>
    <t>Úrad vlády SR</t>
  </si>
  <si>
    <t>Aglo Services s. r. o.</t>
  </si>
  <si>
    <t>MeDoIT s.r.o.</t>
  </si>
  <si>
    <t xml:space="preserve">ArcGEO Information Systems, spol. s r. o. </t>
  </si>
  <si>
    <t>Ústredná Vojenská Nemocnica SNP Ružomberok - Fakultná Nemocnica</t>
  </si>
  <si>
    <t>CDicon, spol. s r.o.</t>
  </si>
  <si>
    <t>eDocu, a.s.</t>
  </si>
  <si>
    <t>Všeobecná zdravotná poisťovňa a.s.</t>
  </si>
  <si>
    <t>EMM, spol. s r. o.</t>
  </si>
  <si>
    <t>Grafické práce</t>
  </si>
  <si>
    <t>HTML coder</t>
  </si>
  <si>
    <t>Java programátor, SEO špecialista</t>
  </si>
  <si>
    <t>Analytik, konzultant</t>
  </si>
  <si>
    <t>Servisná alebo konzultačná návšteva, školenie</t>
  </si>
  <si>
    <t>Programátorské práce (vývoj sw, zákaznícke úpravy)</t>
  </si>
  <si>
    <t>Expertné práce (analýzy, projekty a projektové riadenie, databázové a systémové činnosti)</t>
  </si>
  <si>
    <t>Odborné práce (konzultanti)</t>
  </si>
  <si>
    <t>Administrátor - správa hardvéru a infraštruktúry</t>
  </si>
  <si>
    <t>Administrátor - správa údajov</t>
  </si>
  <si>
    <t>Administrátor - správa operačného systému</t>
  </si>
  <si>
    <t>Administrátor - správa sieťových technológií</t>
  </si>
  <si>
    <t>Administrátor - správu komunikačnej platformy</t>
  </si>
  <si>
    <t>Administrátor - správa bezpečnosti</t>
  </si>
  <si>
    <t>Administrátor - riadenie IT služieb</t>
  </si>
  <si>
    <t>Expert - správa hardvéru a infraštruktúry</t>
  </si>
  <si>
    <t>Expert - správa údajov</t>
  </si>
  <si>
    <t>Expert - správa operačného systému</t>
  </si>
  <si>
    <t>Expert - správa sieťových technológií</t>
  </si>
  <si>
    <t>Expert - správu komunikačnej platformy</t>
  </si>
  <si>
    <t>Expert - správa bezpečnosti</t>
  </si>
  <si>
    <t>Expert - riadenie IT služieb</t>
  </si>
  <si>
    <t>Technická podpora a úprava SW modulov</t>
  </si>
  <si>
    <t>Koordinátor IKT projektov</t>
  </si>
  <si>
    <t>Asistent koordinátora IKT projektov</t>
  </si>
  <si>
    <t>Špecialista pre analýzu IKT systémov senior</t>
  </si>
  <si>
    <t>Špecialista pre analýzu IKT systémov  junior</t>
  </si>
  <si>
    <t>Špecialista pre optimalizáciu IKT systémov senior</t>
  </si>
  <si>
    <t>Špecialista pre optimalizáciu IKT systémov junior</t>
  </si>
  <si>
    <t>Špecialista pre prevádzku IKT zariadení - senior</t>
  </si>
  <si>
    <t>Špecialista pre prevádzku IKT zariadení - junior</t>
  </si>
  <si>
    <t>Špecialista pre customizáciu a adaptáciu SW komponentov  senior</t>
  </si>
  <si>
    <t>Špecialista pre customizáciu a adaptáciu SW komponentov junior</t>
  </si>
  <si>
    <t>Expert č.1 - Technologický garant serverovej infraštruktúry</t>
  </si>
  <si>
    <t>Expert č.2 - Technologický garant storage infraštruktúry</t>
  </si>
  <si>
    <t>Expert č.3 - Technologický garant komunikačnej infraštruktúry</t>
  </si>
  <si>
    <t>Expert č.4 - Technologický garant pre bezpečnosť IKT systémov</t>
  </si>
  <si>
    <t xml:space="preserve">Konfigurácia servera, inštalácia sieťových zariadení a softvéru. </t>
  </si>
  <si>
    <t>Inštalácia a konfigurácia storage zariadení.</t>
  </si>
  <si>
    <t>Inštalácia a konfigurácia aktívnych sieťových prvkov,konfigurácia sietí</t>
  </si>
  <si>
    <t xml:space="preserve">Servis pre zariadenia typu servery, storage, sieťové a komunikačné zariadenia a </t>
  </si>
  <si>
    <t>Pokročilé riadenie podpory zákazníka</t>
  </si>
  <si>
    <t>Semináre</t>
  </si>
  <si>
    <t>Pokročilá podpora pri riešení problémov</t>
  </si>
  <si>
    <t>Pokročilá asistenčná podpora</t>
  </si>
  <si>
    <t>Pokročilé informačné služby</t>
  </si>
  <si>
    <t>vývojové, programátorské a konzultačné služby</t>
  </si>
  <si>
    <t>projektový manažér</t>
  </si>
  <si>
    <t>procesný analytik, metodik, procesný architekt a špecialista v oblasti analýzy a modelovania procesov, špecialista pre prípravu funkčných špecifikácií</t>
  </si>
  <si>
    <t>programátor/developer</t>
  </si>
  <si>
    <t>tester, školiteľ</t>
  </si>
  <si>
    <t>aktualizácie softvéru, programátorské práce, konzultácie</t>
  </si>
  <si>
    <t>Analytik, návrh riešenia, technický konzultant</t>
  </si>
  <si>
    <t>analytik, návrhár riešenia, HW technik</t>
  </si>
  <si>
    <t>programátor</t>
  </si>
  <si>
    <t>školiteľ, tester</t>
  </si>
  <si>
    <t>Servisné a prevádzkové služby</t>
  </si>
  <si>
    <t>servisné služby - analytická, programátorská, administrátorská činnosť (paušál)</t>
  </si>
  <si>
    <t>servisné služby - analytická, programátorská, administrátorská činnosť (nadpaušál)</t>
  </si>
  <si>
    <t>Údržba a rozvoj</t>
  </si>
  <si>
    <t>ITSM Business analytik - architekt</t>
  </si>
  <si>
    <t>Manažér konfigurácií</t>
  </si>
  <si>
    <t>Administrátor Reportingového systému DataCentra</t>
  </si>
  <si>
    <t>Senior Projektový manažér, Senior Integračný manažér</t>
  </si>
  <si>
    <t>Senior konzultant, Senior architekt, Senior analytik, HW špecialista</t>
  </si>
  <si>
    <t>Projektový manažér, Systémový programátor, Analytik, Konzultant, Architekt, Systémový inžinier</t>
  </si>
  <si>
    <t>Rozširovanie a úprava programových funkcií IS</t>
  </si>
  <si>
    <t>InterWay, s.r.o.</t>
  </si>
  <si>
    <t>Vision IT Solutions, a.s.</t>
  </si>
  <si>
    <t>Slovenská národná akreditačná služba</t>
  </si>
  <si>
    <t>YMS, a. s.</t>
  </si>
  <si>
    <t>Ministerstvo kultúry SR</t>
  </si>
  <si>
    <t>SOITRON, s.r.o.</t>
  </si>
  <si>
    <t xml:space="preserve">Úrad pre reguláciu elektronických komunikácií a poštových služieb </t>
  </si>
  <si>
    <t>MARS svk s.r.o.</t>
  </si>
  <si>
    <t xml:space="preserve">DWC Slovakia a. s. </t>
  </si>
  <si>
    <t xml:space="preserve">Ministerstvo hospodárstva SR </t>
  </si>
  <si>
    <t xml:space="preserve">DWC Slovakia a.s.	</t>
  </si>
  <si>
    <t>Ministerstvo spravodlivosti SR</t>
  </si>
  <si>
    <t xml:space="preserve">ASC Applied Software Consultants, s. r. o. </t>
  </si>
  <si>
    <t>Aglo Solutions s.r.o.</t>
  </si>
  <si>
    <t>MIM s. r. o.</t>
  </si>
  <si>
    <t>Úrad priemyselného vlastníctva SR</t>
  </si>
  <si>
    <t>SAPTA, a.s.</t>
  </si>
  <si>
    <t>CORA GEO, s. r. o.</t>
  </si>
  <si>
    <t>OLTIS Slovakia s.r.o.</t>
  </si>
  <si>
    <t>https://www.crz.gov.sk/index.php?ID=603&amp;doc=2989822&amp;text=1</t>
  </si>
  <si>
    <t>https://www.crz.gov.sk/index.php?ID=603&amp;doc=2951266&amp;text=1</t>
  </si>
  <si>
    <t>https://www.crz.gov.sk/index.php?ID=603&amp;doc=3234065&amp;text=1</t>
  </si>
  <si>
    <t>https://www.crz.gov.sk/index.php?ID=603&amp;doc=2970790&amp;text=1</t>
  </si>
  <si>
    <t>https://www.crz.gov.sk/index.php?ID=603&amp;doc=3073722&amp;text=1</t>
  </si>
  <si>
    <t>https://www.crz.gov.sk/index.php?ID=603&amp;doc=2910680&amp;text=1</t>
  </si>
  <si>
    <t>https://www.crz.gov.sk/index.php?ID=603&amp;doc=2843377&amp;text=1</t>
  </si>
  <si>
    <t>https://www.crz.gov.sk/index.php?ID=603&amp;doc=3001705&amp;text=1</t>
  </si>
  <si>
    <t>https://www.crz.gov.sk/index.php?ID=603&amp;doc=3023433&amp;text=1</t>
  </si>
  <si>
    <t>https://www.crz.gov.sk/index.php?ID=603&amp;doc=3114424&amp;text=1</t>
  </si>
  <si>
    <t>https://www.crz.gov.sk/index.php?ID=603&amp;doc=3248715&amp;text=1</t>
  </si>
  <si>
    <t>https://www.crz.gov.sk/index.php?ID=603&amp;doc=2983590&amp;text=1</t>
  </si>
  <si>
    <t>https://www.crz.gov.sk/index.php?ID=603&amp;doc=3040690</t>
  </si>
  <si>
    <t>https://www.crz.gov.sk/index.php?ID=603&amp;doc=2796054&amp;text=1</t>
  </si>
  <si>
    <t>https://www.crz.gov.sk/index.php?ID=603&amp;doc=2795628&amp;text=1</t>
  </si>
  <si>
    <t>https://www.crz.gov.sk/index.php?ID=603&amp;doc=3164212&amp;text=1</t>
  </si>
  <si>
    <t>https://www.crz.gov.sk/index.php?ID=603&amp;doc=2912695&amp;text=1</t>
  </si>
  <si>
    <t>https://www.crz.gov.sk/index.php?ID=603&amp;doc=2780111&amp;text=1</t>
  </si>
  <si>
    <t>https://www.crz.gov.sk/index.php?ID=603&amp;doc=3166265&amp;text=1</t>
  </si>
  <si>
    <t>https://www.crz.gov.sk/index.php?ID=603&amp;doc=3270724&amp;text=1</t>
  </si>
  <si>
    <t>https://www.crz.gov.sk/index.php?ID=603&amp;doc=3458331&amp;text=1</t>
  </si>
  <si>
    <t>https://www.crz.gov.sk/index.php?ID=603&amp;doc=3356062&amp;text=1</t>
  </si>
  <si>
    <t>https://www.crz.gov.sk/index.php?ID=603&amp;doc=3757432&amp;text=1</t>
  </si>
  <si>
    <t>https://www.crz.gov.sk/index.php?ID=603&amp;doc=3825214</t>
  </si>
  <si>
    <t>https://www.crz.gov.sk/index.php?ID=603&amp;doc=3481947&amp;text=1</t>
  </si>
  <si>
    <t>https://www.crz.gov.sk/index.php?ID=603&amp;doc=3419741&amp;text=1</t>
  </si>
  <si>
    <t>https://www.crz.gov.sk/index.php?ID=603&amp;doc=3833595&amp;text=1</t>
  </si>
  <si>
    <t>https://www.crz.gov.sk/index.php?ID=603&amp;doc=3606600&amp;text=1</t>
  </si>
  <si>
    <t>https://www.crz.gov.sk/index.php?ID=603&amp;doc=3517842&amp;text=1</t>
  </si>
  <si>
    <t>https://www.crz.gov.sk/index.php?ID=603&amp;doc=3664491&amp;text=1</t>
  </si>
  <si>
    <t>https://www.crz.gov.sk/index.php?ID=603&amp;doc=3590448&amp;text=1</t>
  </si>
  <si>
    <t>https://www.crz.gov.sk/index.php?ID=603&amp;doc=3504082&amp;text=1</t>
  </si>
  <si>
    <t>https://www.crz.gov.sk/index.php?ID=603&amp;doc=3574638</t>
  </si>
  <si>
    <t>https://www.crz.gov.sk/index.php?ID=603&amp;doc=3803624&amp;text=1</t>
  </si>
  <si>
    <t>https://www.crz.gov.sk/index.php?ID=603&amp;doc=3686552&amp;text=1</t>
  </si>
  <si>
    <t>https://www.crz.gov.sk/index.php?ID=603&amp;doc=3288715&amp;text=1</t>
  </si>
  <si>
    <t>https://www.crz.gov.sk/index.php?ID=603&amp;doc=3436053&amp;text=1</t>
  </si>
  <si>
    <t>https://www.crz.gov.sk/index.php?ID=603&amp;doc=3349061&amp;text=1</t>
  </si>
  <si>
    <t>https://www.crz.gov.sk/index.php?ID=603&amp;doc=3437841</t>
  </si>
  <si>
    <t>https://www.crz.gov.sk/index.php?ID=603&amp;doc=3368484</t>
  </si>
  <si>
    <t>https://www.crz.gov.sk/index.php?ID=603&amp;doc=3823427&amp;text=1</t>
  </si>
  <si>
    <t>https://www.crz.gov.sk/index.php?ID=603&amp;doc=3464351&amp;text=1</t>
  </si>
  <si>
    <t>https://www.crz.gov.sk/index.php?ID=603&amp;doc=3490017&amp;text=1</t>
  </si>
  <si>
    <t>https://www.crz.gov.sk/index.php?ID=603&amp;doc=4079668&amp;text=1</t>
  </si>
  <si>
    <t>https://www.crz.gov.sk/index.php?ID=603&amp;doc=3349953&amp;text=1</t>
  </si>
  <si>
    <t>https://www.crz.gov.sk/index.php?ID=603&amp;doc=3349962&amp;text=1</t>
  </si>
  <si>
    <t>služby v rámci aplikačnej podpory (mesačný paušál)</t>
  </si>
  <si>
    <t>služby na vyžiadanie (nadpaušál)</t>
  </si>
  <si>
    <t>služby realizácie zmien</t>
  </si>
  <si>
    <t>servisné práce a softvérová podpora</t>
  </si>
  <si>
    <t>konzultačné služby</t>
  </si>
  <si>
    <t>systémové služby</t>
  </si>
  <si>
    <t>HelpDesk</t>
  </si>
  <si>
    <t>Riešenie vád/incidentov</t>
  </si>
  <si>
    <t>Servisná a prevádzková podpora platformy</t>
  </si>
  <si>
    <t>údržba systému</t>
  </si>
  <si>
    <t>Profylaktická údržba produkčného a testovacieho prostredia</t>
  </si>
  <si>
    <t>Manažment služieb servisnej podpory</t>
  </si>
  <si>
    <t>obnova systému</t>
  </si>
  <si>
    <t>Zabezpečenie funkčnosti IS v súlade s platnou legislatívou</t>
  </si>
  <si>
    <t>Zvýšená pohotovosť</t>
  </si>
  <si>
    <t>Zabezpečenie kontinuity prevádzky systému</t>
  </si>
  <si>
    <t>Údržba a oprava integračných rozhraní</t>
  </si>
  <si>
    <t xml:space="preserve">Projektový manažér </t>
  </si>
  <si>
    <t>Hlavný analytik</t>
  </si>
  <si>
    <t>Databázový architekt</t>
  </si>
  <si>
    <t>Dizajnér komponentov</t>
  </si>
  <si>
    <t>Hlavný programátor</t>
  </si>
  <si>
    <t>Služby v rámci aplikačnej podpory (paušál)</t>
  </si>
  <si>
    <t>Služby na vyžiadanie (nadpaušál)</t>
  </si>
  <si>
    <t>Služby realizácie zmien</t>
  </si>
  <si>
    <t>CGI Slovakia s. r. o.</t>
  </si>
  <si>
    <t xml:space="preserve">Univerzitná nemocnica Martin </t>
  </si>
  <si>
    <t xml:space="preserve">Pôdohospodárska platobná agentúra </t>
  </si>
  <si>
    <t>AXASOFT, a. s.</t>
  </si>
  <si>
    <t>Lazar Consulting, s.r.o.</t>
  </si>
  <si>
    <t>Atos IT Solutions and Services s.r.o., AXON PRO, s.r.o., JUMP soft a.s.</t>
  </si>
  <si>
    <t>exe, a.s.</t>
  </si>
  <si>
    <t>https://www.crz.gov.sk/index.php?ID=603&amp;doc=2693112&amp;text=1</t>
  </si>
  <si>
    <t>https://www.crz.gov.sk/index.php?ID=603&amp;doc=2767392&amp;text=1</t>
  </si>
  <si>
    <t>https://www.crz.gov.sk/index.php?ID=603&amp;doc=2772117&amp;text=1</t>
  </si>
  <si>
    <t>https://www.crz.gov.sk/index.php?ID=603&amp;doc=2754937&amp;text=1</t>
  </si>
  <si>
    <t>https://www.crz.gov.sk/index.php?ID=603&amp;doc=2754929&amp;text=1</t>
  </si>
  <si>
    <t>https://www.crz.gov.sk/index.php?ID=603&amp;doc=2470881&amp;text=1</t>
  </si>
  <si>
    <t>https://www.crz.gov.sk/index.php?ID=603&amp;doc=2758949&amp;text=1</t>
  </si>
  <si>
    <t xml:space="preserve">Analýza: Konzultant </t>
  </si>
  <si>
    <t xml:space="preserve">Analýza: Architekt </t>
  </si>
  <si>
    <t xml:space="preserve">Analýza: Manažér </t>
  </si>
  <si>
    <t xml:space="preserve">Analýza: Analytik </t>
  </si>
  <si>
    <t xml:space="preserve">Analýza: Systémový špecialista </t>
  </si>
  <si>
    <t xml:space="preserve">Implementácia: Konzultant </t>
  </si>
  <si>
    <t xml:space="preserve">Implementácia: Architekt </t>
  </si>
  <si>
    <t xml:space="preserve">Implementácia: Analytik </t>
  </si>
  <si>
    <t xml:space="preserve">Implementácia: Programátor </t>
  </si>
  <si>
    <t xml:space="preserve">Implementácia: Tester/Dokumentarista </t>
  </si>
  <si>
    <t xml:space="preserve">Implementácia: Administrátor </t>
  </si>
  <si>
    <t>Implementácia: Konzultant</t>
  </si>
  <si>
    <t xml:space="preserve">Implementácia: Manažér </t>
  </si>
  <si>
    <t>Operátor</t>
  </si>
  <si>
    <t>Technik podpory</t>
  </si>
  <si>
    <t>Mladší (junior) konzultant</t>
  </si>
  <si>
    <t>Starší konzultant</t>
  </si>
  <si>
    <t>DITEC, a. s.</t>
  </si>
  <si>
    <t>https://www.crz.gov.sk/index.php?ID=603&amp;doc=1910743&amp;text=1</t>
  </si>
  <si>
    <t>https://www.crz.gov.sk/index.php?ID=603&amp;doc=1921629&amp;text=1</t>
  </si>
  <si>
    <t>https://www.crz.gov.sk/index.php?ID=603&amp;doc=2017381&amp;text=1</t>
  </si>
  <si>
    <t>Java, Swift programátor. UI dizajnér</t>
  </si>
  <si>
    <t>BACK-END programátor</t>
  </si>
  <si>
    <t>FRONT-END programátor, UI dizajnér</t>
  </si>
  <si>
    <t>Projekt manažment</t>
  </si>
  <si>
    <t>Programovanie - senior (implementácia algoritmov C#, PHP, SQL, Java)</t>
  </si>
  <si>
    <t>Programovanie - junior (grafické práce, návrh formulárov, HTML, CSS)</t>
  </si>
  <si>
    <t>Testovanie, inštalácia, dokumentácia, ...</t>
  </si>
  <si>
    <t>Školenie v sídle objednávateľa</t>
  </si>
  <si>
    <t>Servisný zásah v sídle objednávateľa</t>
  </si>
  <si>
    <t>Práca programátora v PHP, JAVA, C++</t>
  </si>
  <si>
    <t>Režijná hodina technika</t>
  </si>
  <si>
    <t>Ostatné práce (HTML, testy, príprava patch)</t>
  </si>
  <si>
    <t>Konzultant pre bezpečnosť</t>
  </si>
  <si>
    <t>Sieťový špecialista</t>
  </si>
  <si>
    <t>Senior konzultant</t>
  </si>
  <si>
    <t>Pracovník podpory pri realizácii zmien</t>
  </si>
  <si>
    <t>Administrátor systému</t>
  </si>
  <si>
    <t>https://www.crz.gov.sk/index.php?ID=603&amp;doc=3827699&amp;text=1</t>
  </si>
  <si>
    <t>https://www.crz.gov.sk/index.php?ID=603&amp;doc=3846484&amp;text=1</t>
  </si>
  <si>
    <t>https://www.crz.gov.sk/index.php?ID=603&amp;doc=3436029&amp;text=1</t>
  </si>
  <si>
    <t>https://www.crz.gov.sk/index.php?ID=603&amp;doc=3435945&amp;text=1</t>
  </si>
  <si>
    <t>https://www.crz.gov.sk/index.php?ID=603&amp;doc=3214942</t>
  </si>
  <si>
    <t>https://www.crz.gov.sk/index.php?ID=603&amp;doc=4146343&amp;text=1</t>
  </si>
  <si>
    <t>https://www.crz.gov.sk/index.php?ID=603&amp;doc=1899580&amp;text=1</t>
  </si>
  <si>
    <t>https://www.crz.gov.sk/index.php?ID=603&amp;doc=1956771&amp;text=1</t>
  </si>
  <si>
    <t>CREANET a.s.</t>
  </si>
  <si>
    <t>00 681 156</t>
  </si>
  <si>
    <t>MobilTech, s.r.o.</t>
  </si>
  <si>
    <t>Slovenská pošta, a.s.</t>
  </si>
  <si>
    <t>Surf Point Media, s.r.o.</t>
  </si>
  <si>
    <t>00151742, 50349287</t>
  </si>
  <si>
    <t>Enterprise Services Slovakia s.r.o., DITEC, a.s.</t>
  </si>
  <si>
    <t>35785306, 31385401</t>
  </si>
  <si>
    <t>Enterprise Services Slovakia s.r.o.</t>
  </si>
  <si>
    <t>Slovak Telekom, a. s.</t>
  </si>
  <si>
    <t>00 151 742</t>
  </si>
  <si>
    <t>DITEC, a.s.</t>
  </si>
  <si>
    <t>DXC Technology Slovakia s. r. o</t>
  </si>
  <si>
    <t>servisná podpora, údržba a rozvoj systému SAP</t>
  </si>
  <si>
    <t>servisné služby - SAP portál</t>
  </si>
  <si>
    <t>servis a realizácia rozvoja systému SAP</t>
  </si>
  <si>
    <t>Senior architekt pre SAP riešenia</t>
  </si>
  <si>
    <t>Konzultant pre bázu SAP-SAP BC</t>
  </si>
  <si>
    <t>Migračný špecialista pre SAP</t>
  </si>
  <si>
    <t>Analýza</t>
  </si>
  <si>
    <t>Nastavenie, parametrizácia systému</t>
  </si>
  <si>
    <t>Vývoj ABAP</t>
  </si>
  <si>
    <t>Vývoj JAVA</t>
  </si>
  <si>
    <t>Poradenstvo na požiadanie</t>
  </si>
  <si>
    <t>Spracovanie dokumentácie</t>
  </si>
  <si>
    <t>Školenie</t>
  </si>
  <si>
    <t>Testovanie</t>
  </si>
  <si>
    <t>Konzultant pre oblasť bezpečnosti</t>
  </si>
  <si>
    <t>Konzultant pre oblasť TOE</t>
  </si>
  <si>
    <t>Konzultant pre oblasť údržby a prevádzku techniky</t>
  </si>
  <si>
    <t>Senior projektový manažér</t>
  </si>
  <si>
    <t>servisná pdpora, údržba a rozvoj systému SAP</t>
  </si>
  <si>
    <t>SAP Konzultant</t>
  </si>
  <si>
    <t>Senior konzultant - SAP</t>
  </si>
  <si>
    <t>Pracovník podpory pri realizácii zmien - SAP</t>
  </si>
  <si>
    <t>Administrátor systému SAP</t>
  </si>
  <si>
    <t>Externý architekt SAP pre projekt Znalostná databáza aplikácií SAP v ŽSR</t>
  </si>
  <si>
    <t>Expert pre systémovú integráciu aplikácií</t>
  </si>
  <si>
    <t>ITSM Business analytik-architekt</t>
  </si>
  <si>
    <t>Administrátor systému vizualizácie údajov systému konfiguračného manažmentu</t>
  </si>
  <si>
    <t>Sybase Certified Specialist</t>
  </si>
  <si>
    <t>Junior konzultant</t>
  </si>
  <si>
    <t>Koordinátor</t>
  </si>
  <si>
    <t>Pracovník podpory/Junior konzul./ Programátor/Administrátor</t>
  </si>
  <si>
    <t>https://www.crz.gov.sk/index.php?ID=603&amp;doc=2742886&amp;text=1</t>
  </si>
  <si>
    <t>https://www.crz.gov.sk/index.php?ID=603&amp;doc=718525&amp;text=1</t>
  </si>
  <si>
    <t>https://www.crz.gov.sk/index.php?ID=603&amp;doc=3795306&amp;text=1</t>
  </si>
  <si>
    <t>https://www.crz.gov.sk/index.php?ID=603&amp;doc=3538409&amp;text=1</t>
  </si>
  <si>
    <t>https://www.crz.gov.sk/index.php?ID=603&amp;doc=1975026&amp;text=1</t>
  </si>
  <si>
    <t>https://www.crz.gov.sk/index.php?ID=603&amp;doc=1667776&amp;text=1</t>
  </si>
  <si>
    <t>https://www.crz.gov.sk/index.php?ID=603&amp;doc=1908997&amp;text=1</t>
  </si>
  <si>
    <t>https://www.crz.gov.sk/index.php?ID=2643353&amp;l=sk</t>
  </si>
  <si>
    <t>https://www.crz.gov.sk/index.php?ID=603&amp;doc=996558&amp;text=1</t>
  </si>
  <si>
    <t>https://www.crz.gov.sk/index.php?ID=603&amp;doc=2918860&amp;text=1</t>
  </si>
  <si>
    <t>https://www.crz.gov.sk/index.php?ID=603&amp;doc=759032&amp;text=1</t>
  </si>
  <si>
    <t>https://www.crz.gov.sk/index.php?ID=603&amp;doc=1486760&amp;text=1</t>
  </si>
  <si>
    <t>https://www.crz.gov.sk/index.php?ID=603&amp;doc=4284554&amp;text=1</t>
  </si>
  <si>
    <t>https://www.crz.gov.sk/index.php?ID=603&amp;doc=1215413&amp;text=1</t>
  </si>
  <si>
    <t>https://www.crz.gov.sk/index.php?ID=603&amp;doc=2705166&amp;text=1</t>
  </si>
  <si>
    <t>https://www.crz.gov.sk/index.php?ID=603&amp;doc=1689553&amp;text=1</t>
  </si>
  <si>
    <t>Bratislavská teplárenská, a.s.</t>
  </si>
  <si>
    <t>SEVITECH a.s.</t>
  </si>
  <si>
    <t>TRANSPETROL, a.s.</t>
  </si>
  <si>
    <t>Lomtec.com a.s</t>
  </si>
  <si>
    <t>TRANSPETROL, a. s.</t>
  </si>
  <si>
    <t>NESS Slovensko, a.s.</t>
  </si>
  <si>
    <t>DXC Technology Slovakia s. r. o.</t>
  </si>
  <si>
    <t>Akvizičná agentúra</t>
  </si>
  <si>
    <t>Ministerstvo spravodlivosti Slovenskej republiky</t>
  </si>
  <si>
    <t>Hewlett-Packard Slovakia, s.r.o.</t>
  </si>
  <si>
    <t>ITMG, s.r.o.</t>
  </si>
  <si>
    <t>ANEXT, a.s.</t>
  </si>
  <si>
    <t>Generálna prokuratúra Slovenskej republiky</t>
  </si>
  <si>
    <t>Sybase Products Slovakia, a. s.</t>
  </si>
  <si>
    <t>SAP Slovensko, s.r.o.</t>
  </si>
  <si>
    <t>Senior špecialista pre databázové produkty - Oracle</t>
  </si>
  <si>
    <t>Senior špecialista pre integračné prostredie - Oracle</t>
  </si>
  <si>
    <t>Senior špecialista pre inžinierované systémy - Oracle</t>
  </si>
  <si>
    <t>Junior špecialista pre databázové produkty - Oracle</t>
  </si>
  <si>
    <t>Junior špecialista pre integračné prostredie - Oracle</t>
  </si>
  <si>
    <t>Junior špecialista pre inžinierované systémy - Oracle</t>
  </si>
  <si>
    <t>Senior špecialista pre webové a portálové technológie - Oracle</t>
  </si>
  <si>
    <t>Junior špecialista pre webové a portálové technológie - Oracle</t>
  </si>
  <si>
    <t>Technický architekt</t>
  </si>
  <si>
    <t>Senior BI analytik</t>
  </si>
  <si>
    <t>BI analytik</t>
  </si>
  <si>
    <t>Senior programátor - ETL</t>
  </si>
  <si>
    <t>Junior programátor - ETL</t>
  </si>
  <si>
    <t>Vývojár reportov</t>
  </si>
  <si>
    <t>Technický špecialista - Oracle</t>
  </si>
  <si>
    <t>Technický špecialista - hardvér, OS</t>
  </si>
  <si>
    <t>Metodik/analytik</t>
  </si>
  <si>
    <t>Hot line</t>
  </si>
  <si>
    <t>Technik/špecialista</t>
  </si>
  <si>
    <t>špecialista – prevádzkovateľ (nad rámec)</t>
  </si>
  <si>
    <t>aplikačný manažér (nad rámec)</t>
  </si>
  <si>
    <t>analytik, metodik (nad rámec)</t>
  </si>
  <si>
    <t>konzultant (nad rámec)</t>
  </si>
  <si>
    <t>školiteľ (nad rámec)</t>
  </si>
  <si>
    <t>vývojár / programátor (nad rámec)</t>
  </si>
  <si>
    <t>systémový a databázový špecialista (nad rámec)</t>
  </si>
  <si>
    <t>projekt manažér (nad rámec)</t>
  </si>
  <si>
    <t>Systémový architekt/architekt riešenia</t>
  </si>
  <si>
    <t>Systémový inžinier</t>
  </si>
  <si>
    <t>Rlešitelská podpora GIS</t>
  </si>
  <si>
    <t>Reinštalácia databázového prostredia podľa špecifikácie</t>
  </si>
  <si>
    <t>Migrácia dát z SQL na Oracle</t>
  </si>
  <si>
    <t>Migrácia projektu GIS a existujúcich dát GIS</t>
  </si>
  <si>
    <t>Migrácia externých sieťových služieb GIS</t>
  </si>
  <si>
    <t>Migrácia a implementácia polohopisných údajov GIS</t>
  </si>
  <si>
    <t>Implementácia a zaškolenie - Meracie zariadenia</t>
  </si>
  <si>
    <t>Transformácia údajov - Meracie zariadenia</t>
  </si>
  <si>
    <t>Analýza a návrh štruktúry stromu technickej dokumentácie</t>
  </si>
  <si>
    <t>špecialista – prevádzkovateľ</t>
  </si>
  <si>
    <t>analytik, metodik</t>
  </si>
  <si>
    <t>školiteľ</t>
  </si>
  <si>
    <t>vývojár / programátor</t>
  </si>
  <si>
    <t>systémový a databázový špecialista</t>
  </si>
  <si>
    <t>Služby Oracle Consulting Services</t>
  </si>
  <si>
    <t>Migrácia Oracle DBS verzie 11g na 12c</t>
  </si>
  <si>
    <t>Databázový špecialista senior - Oracle</t>
  </si>
  <si>
    <t>Programátor budúceho dodavateľa</t>
  </si>
  <si>
    <t>Senior konzultant budúceho dodávateľa</t>
  </si>
  <si>
    <t>Systémový inžinier - Špecialista, ktorý bude vykonávať poradenstvo a návrh riešení v oblasti serverovej infraštruktúry Oracle</t>
  </si>
  <si>
    <t>On site technická podpora databázového špecialistu seniora</t>
  </si>
  <si>
    <t>https://www.crz.gov.sk/index.php?ID=603&amp;doc=1592722&amp;text=1</t>
  </si>
  <si>
    <t>https://www.crz.gov.sk/index.php?ID=4015704&amp;l=sk</t>
  </si>
  <si>
    <t>https://www.crz.gov.sk/index.php?ID=2947716&amp;l=sk</t>
  </si>
  <si>
    <t>https://www.crz.gov.sk/index.php?ID=603&amp;doc=2658300&amp;text=1</t>
  </si>
  <si>
    <t>https://www.crz.gov.sk/index.php?ID=603&amp;doc=4227778&amp;text=1</t>
  </si>
  <si>
    <t>https://www.crz.gov.sk/index.php?ID=603&amp;doc=126326&amp;text=1</t>
  </si>
  <si>
    <t>https://www.crz.gov.sk/index.php?ID=603&amp;doc=141272</t>
  </si>
  <si>
    <t>https://www.crz.gov.sk/index.php?ID=603&amp;doc=1494130&amp;text=1</t>
  </si>
  <si>
    <t>https://www.crz.gov.sk/index.php?ID=603&amp;doc=298203&amp;text=1</t>
  </si>
  <si>
    <t>https://www.crz.gov.sk/index.php?ID=603&amp;doc=3760605&amp;text=1</t>
  </si>
  <si>
    <t>https://www.crz.gov.sk/index.php?ID=603&amp;doc=246657&amp;text=1</t>
  </si>
  <si>
    <t>https://www.crz.gov.sk/index.php?ID=603&amp;doc=2200613&amp;text=1</t>
  </si>
  <si>
    <t>https://www.crz.gov.sk/index.php?ID=603&amp;doc=477525&amp;text=1</t>
  </si>
  <si>
    <t>https://www.crz.gov.sk/index.php?ID=603&amp;doc=3830886&amp;text=1</t>
  </si>
  <si>
    <t>https://www.crz.gov.sk/index.php?ID=603&amp;doc=1847688&amp;text=1</t>
  </si>
  <si>
    <t>https://www.crz.gov.sk/index.php?ID=603&amp;doc=2729859&amp;text=1</t>
  </si>
  <si>
    <t>https://www.crz.gov.sk/index.php?ID=603&amp;doc=4372626&amp;text=1</t>
  </si>
  <si>
    <t>Železničná spoločnosť Slovensko, a.s.</t>
  </si>
  <si>
    <t>ŽSR</t>
  </si>
  <si>
    <t>ACASE a.s.</t>
  </si>
  <si>
    <t>Gratex International, a. s.</t>
  </si>
  <si>
    <t>Ministerstvo vnútra SR</t>
  </si>
  <si>
    <t>VODOHOSPODÁRSKA VÝSTAVBA, ŠTÁTNY PODNIK</t>
  </si>
  <si>
    <t>Ministerstvo zahraničných vecí SR</t>
  </si>
  <si>
    <t>Novitech a.s.</t>
  </si>
  <si>
    <t>Úrad geodézie, kartografie a katastra SR</t>
  </si>
  <si>
    <t>InterWay, a.s.</t>
  </si>
  <si>
    <t>Ministerstvo obrany SR</t>
  </si>
  <si>
    <t>Univerzita Komenského v Bratislave</t>
  </si>
  <si>
    <t>BSP SOFTWAREDISTRIBUTION a.s.</t>
  </si>
  <si>
    <t>Pozícia_add</t>
  </si>
  <si>
    <t>https://www.crz.gov.sk/index.php?ID=3212051&amp;l=sk</t>
  </si>
  <si>
    <t>Úrad verejného zdravotníctva SR</t>
  </si>
  <si>
    <t>https://www.crz.gov.sk/index.php?ID=4394142&amp;l=sk</t>
  </si>
  <si>
    <t>Odborník pre IT senior</t>
  </si>
  <si>
    <t>IT analytik</t>
  </si>
  <si>
    <t>IT analvtik - business</t>
  </si>
  <si>
    <t>IT programátor/ vývojár</t>
  </si>
  <si>
    <t>lT tester</t>
  </si>
  <si>
    <t>Špecialista pre bezpečnosť lT</t>
  </si>
  <si>
    <t>Iné</t>
  </si>
  <si>
    <t>c. zmluvy</t>
  </si>
  <si>
    <t>version</t>
  </si>
  <si>
    <t>1.0</t>
  </si>
  <si>
    <t>https://www.crz.gov.sk/index.php?ID=4775491&amp;l=sk</t>
  </si>
  <si>
    <t>181/2020</t>
  </si>
  <si>
    <t>https://www.crz.gov.sk/index.php?ID=4525006&amp;l=sk</t>
  </si>
  <si>
    <t>29/2020</t>
  </si>
  <si>
    <t>Expert na publicitu</t>
  </si>
  <si>
    <t>https://www.crz.gov.sk/index.php?ID=4455616&amp;l=sk</t>
  </si>
  <si>
    <t>62/2020</t>
  </si>
  <si>
    <t>Riadiacie práce</t>
  </si>
  <si>
    <t xml:space="preserve">Testovanie práce u zhotoviteľa </t>
  </si>
  <si>
    <t>Databázová a systémová podpora</t>
  </si>
  <si>
    <t>https://www.crz.gov.sk/index.php?ID=4455753&amp;l=sk</t>
  </si>
  <si>
    <t>63/2020</t>
  </si>
  <si>
    <t>https://www.crz.gov.sk/index.php?ID=4424609&amp;l=sk</t>
  </si>
  <si>
    <t>26/2020</t>
  </si>
  <si>
    <t>00607223</t>
  </si>
  <si>
    <t>7/2020</t>
  </si>
  <si>
    <t>IT tester</t>
  </si>
  <si>
    <t>Projektový manažér IT projektu</t>
  </si>
  <si>
    <t>Špecialista bezpečnosti</t>
  </si>
  <si>
    <t>Školiteľ pre IT systémy</t>
  </si>
  <si>
    <t>ANASOFT APR spol s.r.o.</t>
  </si>
  <si>
    <t>https://www.crz.gov.sk/index.php?ID=4392235&amp;l=sk</t>
  </si>
  <si>
    <t>MS/1/2020-95</t>
  </si>
  <si>
    <t>ATOS IT Solutions and Services s.r.o.</t>
  </si>
  <si>
    <t>https://www.crz.gov.sk/index.php?ID=4663425&amp;l=sk</t>
  </si>
  <si>
    <t>362/19/SK</t>
  </si>
  <si>
    <t>Základné inštalačné práce</t>
  </si>
  <si>
    <t>00164381</t>
  </si>
  <si>
    <t>Atos IT Solutions and Services s.r.o. ;S&amp;T Slovakia s. r. o.</t>
  </si>
  <si>
    <t>https://www.crz.gov.sk/index.php?ID=4590492&amp;l=sk</t>
  </si>
  <si>
    <t>0316/2020</t>
  </si>
  <si>
    <t>https://www.crz.gov.sk/index.php?ID=4585884&amp;l=sk</t>
  </si>
  <si>
    <t>0315/2020</t>
  </si>
  <si>
    <t>https://www.crz.gov.sk/index.php?ID=4423542&amp;l=sk</t>
  </si>
  <si>
    <t>1272/2019</t>
  </si>
  <si>
    <t>00165565</t>
  </si>
  <si>
    <t>BSP SOFTWAREDISTRIBUTION, a.s.</t>
  </si>
  <si>
    <t>006853</t>
  </si>
  <si>
    <t>https://www.crz.gov.sk/index.php?ID=4693160&amp;l=sk</t>
  </si>
  <si>
    <t>241/2020</t>
  </si>
  <si>
    <t>https://www.crz.gov.sk/index.php?ID=4590621&amp;l=sk</t>
  </si>
  <si>
    <t>592-10/2020-BA</t>
  </si>
  <si>
    <t>Servisné práce</t>
  </si>
  <si>
    <t>Servisné práce špecializovaných služieb</t>
  </si>
  <si>
    <t>00682420</t>
  </si>
  <si>
    <t>https://www.crz.gov.sk/index.php?ID=4492403&amp;l=sk</t>
  </si>
  <si>
    <t>SWIFT Architekt senior</t>
  </si>
  <si>
    <t>SWIFT Konzultant senior</t>
  </si>
  <si>
    <t>SWIFT Technológ senior</t>
  </si>
  <si>
    <t>https://www.crz.gov.sk/index.php?ID=4479479&amp;l=sk</t>
  </si>
  <si>
    <t>506/2020</t>
  </si>
  <si>
    <t>Národný bezpečnostný úrad</t>
  </si>
  <si>
    <t>https://www.crz.gov.sk/index.php?ID=4478281&amp;l=sk</t>
  </si>
  <si>
    <t>01704/2020/SEP/OMTZ-013</t>
  </si>
  <si>
    <t>Hot-line a projektová podpora</t>
  </si>
  <si>
    <t>DWC Slovakia, a. s.</t>
  </si>
  <si>
    <t>https://www.crz.gov.sk/index.php?ID=4477412&amp;l=sk</t>
  </si>
  <si>
    <t>MS/55/2020-92</t>
  </si>
  <si>
    <t>Služby podpory a prevádzky</t>
  </si>
  <si>
    <t>https://www.crz.gov.sk/index.php?ID=4448596&amp;l=sk</t>
  </si>
  <si>
    <t>Vývoj Java</t>
  </si>
  <si>
    <t>Poradenstvo</t>
  </si>
  <si>
    <t>Ministerstvo zahraničných vecí a európskych záležitostí SR</t>
  </si>
  <si>
    <t>EMM, s.r.o.</t>
  </si>
  <si>
    <t>https://www.crz.gov.sk/index.php?ID=4830144&amp;l=sk</t>
  </si>
  <si>
    <t>Montáž pripojenia a oživenie</t>
  </si>
  <si>
    <t>Projektové riadenie</t>
  </si>
  <si>
    <t>Slovenská národná galéria</t>
  </si>
  <si>
    <t>EMM, spol. s.r.o.</t>
  </si>
  <si>
    <t>https://www.crz.gov.sk/index.php?ID=4825518&amp;l=sk</t>
  </si>
  <si>
    <t>Z142/2020-4</t>
  </si>
  <si>
    <t>Servisný technik</t>
  </si>
  <si>
    <t>EMM International, spol. s r.o.</t>
  </si>
  <si>
    <t>https://www.crz.gov.sk/index.php?ID=4599300&amp;l=sk</t>
  </si>
  <si>
    <t>ZM2022982</t>
  </si>
  <si>
    <t>https://www.crz.gov.sk/index.php?ID=4498890&amp;l=sk</t>
  </si>
  <si>
    <t>ZML-3-10/2020-900</t>
  </si>
  <si>
    <t>https://www.crz.gov.sk/index.php?ID=4441153&amp;l=sk</t>
  </si>
  <si>
    <t>346/2019/3.2</t>
  </si>
  <si>
    <t>https://www.crz.gov.sk/index.php?ID=4417246&amp;l=sk</t>
  </si>
  <si>
    <t>4600001773-03</t>
  </si>
  <si>
    <t>Podpora servisnej bezpečnosti</t>
  </si>
  <si>
    <t>Slovenská banková asociácia</t>
  </si>
  <si>
    <t>https://www.crz.gov.sk/index.php?ID=4709448&amp;l=sk</t>
  </si>
  <si>
    <t>MS/74/2020-95</t>
  </si>
  <si>
    <t>Project manager</t>
  </si>
  <si>
    <t>Application analyst</t>
  </si>
  <si>
    <t>Business analyst</t>
  </si>
  <si>
    <t>Customer support</t>
  </si>
  <si>
    <t>Developer junior</t>
  </si>
  <si>
    <t>Developer senior</t>
  </si>
  <si>
    <t>https://www.crz.gov.sk/index.php?ID=4518070&amp;l=sk</t>
  </si>
  <si>
    <t>ZML-3-14/2020-500</t>
  </si>
  <si>
    <t>Analýza a migrácia údajov</t>
  </si>
  <si>
    <t>Školenie a dohľad</t>
  </si>
  <si>
    <t>Zapracovanie integrácie SW management</t>
  </si>
  <si>
    <t>Príprava funkčnej špecifikácie</t>
  </si>
  <si>
    <t>Technická realizácia</t>
  </si>
  <si>
    <t>Slovenská elektrizačná prenosová sústava, a.s.</t>
  </si>
  <si>
    <t>https://www.crz.gov.sk/index.php?ID=4609527&amp;l=sk</t>
  </si>
  <si>
    <t>2020-0064-1185230</t>
  </si>
  <si>
    <t>https://www.crz.gov.sk/index.php?ID=4476685&amp;l=sk</t>
  </si>
  <si>
    <t>2019-0328-1176520</t>
  </si>
  <si>
    <t>https://www.crz.gov.sk/index.php?ID=4409768&amp;l=sk</t>
  </si>
  <si>
    <t>Programátorské a vývojárske práce</t>
  </si>
  <si>
    <t>Inštalačné a konfiguračné práce</t>
  </si>
  <si>
    <t>Projektové a koordinačné práce</t>
  </si>
  <si>
    <t>Pozáručný servis</t>
  </si>
  <si>
    <t>Národný ústav reumatických chorôb</t>
  </si>
  <si>
    <t>STAPRO SLOVENSKO s. r. o.</t>
  </si>
  <si>
    <t>https://www.crz.gov.sk/index.php?ID=4611257&amp;l=sk</t>
  </si>
  <si>
    <t>1489/2020</t>
  </si>
  <si>
    <t>Expertné práce analýzy, projekty a projektové riadenie</t>
  </si>
  <si>
    <t>Odborné práce</t>
  </si>
  <si>
    <t>https://www.crz.gov.sk/index.php?ID=4520401&amp;l=sk</t>
  </si>
  <si>
    <t>PUSR-2020-041</t>
  </si>
  <si>
    <t>Analýza a návrh riešenia</t>
  </si>
  <si>
    <t>Programovanie a úprava SW riešení</t>
  </si>
  <si>
    <t>Technická dokumentácia, hodnotiace správy</t>
  </si>
  <si>
    <t>SVOP spol. s.r.o.</t>
  </si>
  <si>
    <t>https://www.crz.gov.sk/index.php?ID=4504434&amp;l=sk</t>
  </si>
  <si>
    <t>44/CVTISR/2020</t>
  </si>
  <si>
    <t>https://www.crz.gov.sk/index.php?ID=4472660&amp;l=sk</t>
  </si>
  <si>
    <t>02518/2020/SEP/OMTZ-010</t>
  </si>
  <si>
    <t>Servisné práce systémového inžiniera</t>
  </si>
  <si>
    <t>Konzultácie a poradenstvo</t>
  </si>
  <si>
    <t>https://www.crz.gov.sk/index.php?ID=4593182&amp;l=sk</t>
  </si>
  <si>
    <t>29/20</t>
  </si>
  <si>
    <t>Senior konzultant, Architekt</t>
  </si>
  <si>
    <t>https://www.crz.gov.sk/index.php?ID=4472902&amp;l=sk</t>
  </si>
  <si>
    <t>DC/08/2020</t>
  </si>
  <si>
    <t>Správca databázovej platformy</t>
  </si>
  <si>
    <t>Správca virtualizačnej platformy</t>
  </si>
  <si>
    <t>Správca enterprise diskových polí</t>
  </si>
  <si>
    <t>Správca Lan</t>
  </si>
  <si>
    <t>Správca monitorovacieho nástroja</t>
  </si>
  <si>
    <t>Správca aplikačného delivery nástroja</t>
  </si>
  <si>
    <t>Správca hardvéru a infraštruktúry</t>
  </si>
  <si>
    <t xml:space="preserve">Správca aplikačného delivery </t>
  </si>
  <si>
    <t>Správca aplikačnej firewall ochrany</t>
  </si>
  <si>
    <t>Správca aplikačného programového vybavenia</t>
  </si>
  <si>
    <t>Solution Architekt</t>
  </si>
  <si>
    <t>Štátny inštitút odborného vzdelávania</t>
  </si>
  <si>
    <t>https://www.crz.gov.sk/index.php?ID=4418211&amp;l=sk</t>
  </si>
  <si>
    <t>SIOV-03860/2020</t>
  </si>
  <si>
    <t>1.1</t>
  </si>
  <si>
    <t>1.2</t>
  </si>
  <si>
    <t>Externá podpora v rámci riadenia kvality</t>
  </si>
  <si>
    <t>NFP311070ADV4</t>
  </si>
  <si>
    <t>Interný manažér riadenia kvality</t>
  </si>
  <si>
    <t>Špecialista pre bezpečnosť IT</t>
  </si>
  <si>
    <t>IT/IS konzultant</t>
  </si>
  <si>
    <t>Špecialista pre databázy</t>
  </si>
  <si>
    <t>IT programátor/vývojár</t>
  </si>
  <si>
    <t>311071M992</t>
  </si>
  <si>
    <t>IT architekt interný</t>
  </si>
  <si>
    <t>311071R857</t>
  </si>
  <si>
    <t>311071P364</t>
  </si>
  <si>
    <t>311071X548</t>
  </si>
  <si>
    <t>311071Y003</t>
  </si>
  <si>
    <t>311071S146</t>
  </si>
  <si>
    <t>311071Q565</t>
  </si>
  <si>
    <t>311071Y652</t>
  </si>
  <si>
    <t>311071X430</t>
  </si>
  <si>
    <t>311071Z494</t>
  </si>
  <si>
    <t>311071X879</t>
  </si>
  <si>
    <t>311071W741</t>
  </si>
  <si>
    <t>311071M898</t>
  </si>
  <si>
    <t>Odborník pre IT junior</t>
  </si>
  <si>
    <t>311071T924</t>
  </si>
  <si>
    <t>311071V780</t>
  </si>
  <si>
    <t>NFP311070AKF2</t>
  </si>
  <si>
    <t>311071W958</t>
  </si>
  <si>
    <t>311071X523</t>
  </si>
  <si>
    <t>311071Y855</t>
  </si>
  <si>
    <t>311071T773</t>
  </si>
  <si>
    <t>311071Q843</t>
  </si>
  <si>
    <t>311071P371</t>
  </si>
  <si>
    <t>311071V174</t>
  </si>
  <si>
    <t>311071U835</t>
  </si>
  <si>
    <t>311071T621</t>
  </si>
  <si>
    <t>311071V649</t>
  </si>
  <si>
    <t>311071Y211</t>
  </si>
  <si>
    <t>NFP311070Y293</t>
  </si>
  <si>
    <t>NFP311070Z317</t>
  </si>
  <si>
    <t>311071V529</t>
  </si>
  <si>
    <t>311071P949</t>
  </si>
  <si>
    <t>311071V393</t>
  </si>
  <si>
    <t>311071V577</t>
  </si>
  <si>
    <t>311071W521</t>
  </si>
  <si>
    <t>311071V261</t>
  </si>
  <si>
    <t>311071Z155</t>
  </si>
  <si>
    <t>311071Y061</t>
  </si>
  <si>
    <t>311071P508</t>
  </si>
  <si>
    <t>311071X699</t>
  </si>
  <si>
    <t>311071X503</t>
  </si>
  <si>
    <t>311071ABN5</t>
  </si>
  <si>
    <t>NFP311070Z782</t>
  </si>
  <si>
    <t>311071Q805</t>
  </si>
  <si>
    <t>311071S799</t>
  </si>
  <si>
    <t>311071W248</t>
  </si>
  <si>
    <t>311071X185</t>
  </si>
  <si>
    <t>311071V372</t>
  </si>
  <si>
    <t>311071S795</t>
  </si>
  <si>
    <t>311071S800</t>
  </si>
  <si>
    <t>Sociálna poistovna</t>
  </si>
  <si>
    <t>DataCentrum, Bratislava</t>
  </si>
  <si>
    <t>Národné centrum zdravotníckych informácií, Bratislava</t>
  </si>
  <si>
    <t>Ministerstvo práce, sociálnych vecí a rodiny Slovenskej republiky</t>
  </si>
  <si>
    <t>Ministerstvo financií Slovenskej republiky, Úrad podpredsedu vlády SR pre investície a informatizáciu</t>
  </si>
  <si>
    <t>Ministerstvom financií Slovenskej republiky</t>
  </si>
  <si>
    <t>Ministerstvo hospodárstva Slovenskej republiky</t>
  </si>
  <si>
    <t>Ministerstvo životného prostredia</t>
  </si>
  <si>
    <t>Pamiatkový úrad Slovenskej republiky </t>
  </si>
  <si>
    <t>ITMS</t>
  </si>
  <si>
    <t>Odborník pre IT senior interný</t>
  </si>
  <si>
    <t>Projektový manažér interný</t>
  </si>
  <si>
    <t>IT tester interný</t>
  </si>
  <si>
    <t>311071P365</t>
  </si>
  <si>
    <t>311071P366</t>
  </si>
  <si>
    <t>311071P367</t>
  </si>
  <si>
    <t>311071P368</t>
  </si>
  <si>
    <t>311071P369</t>
  </si>
  <si>
    <t>311071P370</t>
  </si>
  <si>
    <t>311071P372</t>
  </si>
  <si>
    <t>311071P373</t>
  </si>
  <si>
    <t>311071P374</t>
  </si>
  <si>
    <t>311071P375</t>
  </si>
  <si>
    <t>311071P376</t>
  </si>
  <si>
    <t>Odborník pre IT dohľad</t>
  </si>
  <si>
    <t>Špecialista pre infraštruktúry/HW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</si>
</sst>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1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 applyNumberFormat="0" applyFill="0" applyBorder="0" applyAlignment="0" applyProtection="0"/>
    <xf numFmtId="0" fontId="2" fillId="0" borderId="0"/>
  </cellStyleXfs>
  <cellXfs count="30">
    <xf numFmtId="0" fontId="0" fillId="0" borderId="0" xfId="0" applyFont="1" applyAlignment="1"/>
    <xf numFmtId="49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3" applyFont="1" applyAlignment="1"/>
    <xf numFmtId="14" fontId="7" fillId="0" borderId="0" xfId="3" applyNumberFormat="1" applyFont="1" applyAlignment="1">
      <alignment horizontal="right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3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0" xfId="3" applyFont="1" applyFill="1" applyAlignment="1"/>
    <xf numFmtId="0" fontId="7" fillId="0" borderId="0" xfId="3" applyFont="1" applyFill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/>
    </xf>
    <xf numFmtId="0" fontId="10" fillId="0" borderId="0" xfId="0" applyFont="1"/>
    <xf numFmtId="14" fontId="7" fillId="2" borderId="0" xfId="0" applyNumberFormat="1" applyFont="1" applyFill="1" applyAlignment="1">
      <alignment horizontal="left" vertical="center" wrapText="1"/>
    </xf>
    <xf numFmtId="14" fontId="7" fillId="3" borderId="0" xfId="0" applyNumberFormat="1" applyFont="1" applyFill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2" fillId="0" borderId="0" xfId="4"/>
    <xf numFmtId="0" fontId="5" fillId="0" borderId="0" xfId="0" applyFont="1" applyAlignment="1"/>
    <xf numFmtId="0" fontId="1" fillId="0" borderId="0" xfId="4" applyFont="1"/>
  </cellXfs>
  <cellStyles count="5">
    <cellStyle name="Hyperlink" xfId="3" builtinId="8"/>
    <cellStyle name="Normal" xfId="0" builtinId="0"/>
    <cellStyle name="Normal 2" xfId="2" xr:uid="{897066D5-D5BA-9849-A098-A54B71DEE47D}"/>
    <cellStyle name="Normal 3" xfId="4" xr:uid="{70E1159A-140D-B243-AD32-B9B634D10926}"/>
    <cellStyle name="Normálne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nka.hamarova/Downloads/ict_mandays_share_benchmark_20201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_results"/>
      <sheetName val="master tabulka"/>
      <sheetName val="Hárok1"/>
      <sheetName val="sk_data"/>
      <sheetName val="Porovnanie 2020"/>
      <sheetName val="ext_hodnoty1"/>
      <sheetName val="ext_hodnoty2"/>
      <sheetName val="Kont. t."/>
      <sheetName val="N zmluvy"/>
      <sheetName val="zmluvy_detail"/>
      <sheetName val="Hárok2"/>
      <sheetName val="categorized_rates"/>
      <sheetName val="ČR "/>
      <sheetName val="JAVA,S, OR."/>
      <sheetName val="Kont. t. JAVA,..."/>
      <sheetName val="ČR JAVA,.."/>
      <sheetName val="sumar_prehla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http://www.crz.gov.sk/index.php?ID=3574637&amp;l=sk</v>
          </cell>
          <cell r="D2">
            <v>43312</v>
          </cell>
        </row>
        <row r="3">
          <cell r="C3" t="str">
            <v>http://www.crz.gov.sk/index.php?ID=3970105&amp;l=sk</v>
          </cell>
          <cell r="D3">
            <v>43558</v>
          </cell>
        </row>
        <row r="4">
          <cell r="C4" t="str">
            <v>http://www.crz.gov.sk/index.php?ID=3517841&amp;l=sk</v>
          </cell>
          <cell r="D4">
            <v>43272</v>
          </cell>
        </row>
        <row r="5">
          <cell r="C5" t="str">
            <v>https://www.crz.gov.sk/index.php?ID=3825213&amp;l=sk</v>
          </cell>
          <cell r="D5">
            <v>43447</v>
          </cell>
        </row>
        <row r="6">
          <cell r="C6" t="str">
            <v>http://www.crz.gov.sk/index.php?ID=3671792&amp;l=sk</v>
          </cell>
          <cell r="D6">
            <v>43378</v>
          </cell>
        </row>
        <row r="7">
          <cell r="C7" t="str">
            <v>https://www.crz.gov.sk/index.php?ID=3509193&amp;l=sk</v>
          </cell>
          <cell r="D7">
            <v>43266</v>
          </cell>
        </row>
        <row r="8">
          <cell r="C8" t="str">
            <v>https://www.crz.gov.sk/index.php?ID=3934122&amp;l=sk</v>
          </cell>
          <cell r="D8">
            <v>43536</v>
          </cell>
        </row>
        <row r="9">
          <cell r="C9" t="str">
            <v>https://www.crz.gov.sk/index.php?ID=3696079&amp;l=sk</v>
          </cell>
          <cell r="D9">
            <v>43389</v>
          </cell>
        </row>
        <row r="10">
          <cell r="C10" t="str">
            <v>https://www.crz.gov.sk/index.php?ID=3934095&amp;l=sk</v>
          </cell>
          <cell r="D10">
            <v>43536</v>
          </cell>
        </row>
        <row r="11">
          <cell r="C11" t="str">
            <v>https://www.crz.gov.sk/index.php?ID=3489842&amp;l=sk</v>
          </cell>
          <cell r="D11">
            <v>43252</v>
          </cell>
        </row>
        <row r="12">
          <cell r="C12" t="str">
            <v>https://www.crz.gov.sk/index.php?ID=3464347</v>
          </cell>
          <cell r="D12">
            <v>43237</v>
          </cell>
        </row>
        <row r="13">
          <cell r="C13" t="str">
            <v>https://www.crz.gov.sk/index.php?ID=3360642&amp;l=sk</v>
          </cell>
          <cell r="D13">
            <v>43157</v>
          </cell>
        </row>
        <row r="14">
          <cell r="C14" t="str">
            <v>https://www.crz.gov.sk/index.php?ID=3623522&amp;l=sk</v>
          </cell>
          <cell r="D14">
            <v>43277</v>
          </cell>
        </row>
        <row r="15">
          <cell r="C15" t="str">
            <v>https://www.crz.gov.sk/index.php?ID=3578871&amp;l=sk</v>
          </cell>
          <cell r="D15">
            <v>43314</v>
          </cell>
        </row>
        <row r="16">
          <cell r="C16" t="str">
            <v>https://www.crz.gov.sk/index.php?ID=3349951&amp;l=sk</v>
          </cell>
          <cell r="D16">
            <v>43160</v>
          </cell>
        </row>
        <row r="17">
          <cell r="C17" t="str">
            <v>https://www.crz.gov.sk/index.php?ID=3971822&amp;l=sk</v>
          </cell>
          <cell r="D17">
            <v>43497</v>
          </cell>
        </row>
        <row r="18">
          <cell r="C18" t="str">
            <v>https://www.crz.gov.sk/index.php?ID=3970513&amp;l=sk</v>
          </cell>
          <cell r="D18">
            <v>43558</v>
          </cell>
        </row>
        <row r="19">
          <cell r="C19" t="str">
            <v>https://www.crz.gov.sk/index.php?ID=3436051&amp;l=sk</v>
          </cell>
          <cell r="D19">
            <v>43217</v>
          </cell>
        </row>
        <row r="20">
          <cell r="C20" t="str">
            <v>https://www.crz.gov.sk/index.php?ID=3798737&amp;l=sk</v>
          </cell>
          <cell r="D20">
            <v>43439</v>
          </cell>
        </row>
        <row r="21">
          <cell r="C21" t="str">
            <v>https://www.crz.gov.sk/index.php?ID=3682612&amp;l=sk</v>
          </cell>
          <cell r="D21">
            <v>43375</v>
          </cell>
        </row>
        <row r="22">
          <cell r="C22" t="str">
            <v>https://www.crz.gov.sk/index.php?ID=3803620&amp;l=sk</v>
          </cell>
          <cell r="D22">
            <v>43438</v>
          </cell>
        </row>
        <row r="23">
          <cell r="C23" t="str">
            <v>https://www.crz.gov.sk/index.php?ID=3395718&amp;l=sk</v>
          </cell>
          <cell r="D23">
            <v>43187</v>
          </cell>
        </row>
        <row r="24">
          <cell r="C24" t="str">
            <v>https://www.crz.gov.sk/index.php?ID=3474278&amp;l=sk</v>
          </cell>
          <cell r="D24">
            <v>43245</v>
          </cell>
        </row>
        <row r="25">
          <cell r="C25" t="str">
            <v>https://www.crz.gov.sk//index.php?ID=3902100&amp;l=sk</v>
          </cell>
          <cell r="D25">
            <v>43518</v>
          </cell>
        </row>
        <row r="26">
          <cell r="C26" t="str">
            <v>https://www.crz.gov.sk/index.php?ID=3817966&amp;l=sk</v>
          </cell>
          <cell r="D26">
            <v>43453</v>
          </cell>
        </row>
        <row r="27">
          <cell r="C27" t="str">
            <v>https://www.crz.gov.sk/index.php?ID=3634379&amp;l=sk</v>
          </cell>
          <cell r="D27">
            <v>43262</v>
          </cell>
        </row>
        <row r="28">
          <cell r="C28" t="str">
            <v>https://www.crz.gov.sk/index.php?ID=3978634&amp;l=sk</v>
          </cell>
          <cell r="D28">
            <v>43524</v>
          </cell>
        </row>
        <row r="29">
          <cell r="C29" t="str">
            <v>https://www.crz.gov.sk/index.php?ID=3830884&amp;l=sk</v>
          </cell>
          <cell r="D29">
            <v>43453</v>
          </cell>
        </row>
        <row r="30">
          <cell r="C30" t="str">
            <v>https://www.crz.gov.sk/index.php?ID=3368482&amp;l=sk</v>
          </cell>
          <cell r="D30">
            <v>43173</v>
          </cell>
        </row>
        <row r="31">
          <cell r="C31" t="str">
            <v>https://www.crz.gov.sk/index.php?ID=3590346&amp;l=sk</v>
          </cell>
          <cell r="D31">
            <v>43327</v>
          </cell>
        </row>
        <row r="32">
          <cell r="C32" t="str">
            <v>https://www.crz.gov.sk/index.php?ID=3602632&amp;l=sk</v>
          </cell>
          <cell r="D32">
            <v>43339</v>
          </cell>
        </row>
        <row r="33">
          <cell r="C33" t="str">
            <v>https://www.crz.gov.sk/index.php?ID=3798963&amp;l=sk</v>
          </cell>
          <cell r="D33">
            <v>43445</v>
          </cell>
        </row>
        <row r="34">
          <cell r="C34" t="str">
            <v>https://www.uvo.gov.sk/vyhladavanie-dokumentov/detail/3013202</v>
          </cell>
          <cell r="D34">
            <v>43447</v>
          </cell>
        </row>
        <row r="35">
          <cell r="C35" t="str">
            <v>https://www.uvo.gov.sk/vyhladavanie-dokumentov/detail/3030161</v>
          </cell>
          <cell r="D35">
            <v>43545</v>
          </cell>
        </row>
        <row r="36">
          <cell r="C36" t="str">
            <v>https://www.crz.gov.sk/index.php?ID=3212051&amp;l=sk</v>
          </cell>
          <cell r="D36">
            <v>43046</v>
          </cell>
        </row>
        <row r="37">
          <cell r="C37" t="str">
            <v>https://www.crz.gov.sk/index.php?ID=3058915&amp;l=sk</v>
          </cell>
          <cell r="D37">
            <v>42941</v>
          </cell>
        </row>
        <row r="38">
          <cell r="C38" t="str">
            <v>https://www.crz.gov.sk/index.php?ID=3264689&amp;l=sk</v>
          </cell>
          <cell r="D38">
            <v>43088</v>
          </cell>
        </row>
        <row r="39">
          <cell r="C39" t="str">
            <v>https://www.crz.gov.sk/index.php?ID=3254713&amp;l=sk</v>
          </cell>
          <cell r="D39">
            <v>43088</v>
          </cell>
        </row>
        <row r="40">
          <cell r="C40" t="str">
            <v>https://www.crz.gov.sk/index.php?ID=3253167&amp;l=sk</v>
          </cell>
          <cell r="D40">
            <v>43087</v>
          </cell>
        </row>
        <row r="41">
          <cell r="C41" t="str">
            <v>https://www.crz.gov.sk/index.php?ID=3140354&amp;l=sk</v>
          </cell>
          <cell r="D41">
            <v>43017</v>
          </cell>
        </row>
        <row r="42">
          <cell r="C42" t="str">
            <v>https://www.crz.gov.sk/index.php?ID=3234021&amp;l=sk</v>
          </cell>
          <cell r="D42">
            <v>43075</v>
          </cell>
        </row>
        <row r="43">
          <cell r="C43" t="str">
            <v>https://www.crz.gov.sk/index.php?ID=3052272&amp;l=sk</v>
          </cell>
          <cell r="D43">
            <v>42951</v>
          </cell>
        </row>
        <row r="44">
          <cell r="C44" t="str">
            <v>https://www.crz.gov.sk/index.php?ID=3068083&amp;l=sk</v>
          </cell>
          <cell r="D44">
            <v>42963</v>
          </cell>
        </row>
        <row r="45">
          <cell r="C45" t="str">
            <v>https://www.crz.gov.sk/index.php?ID=3261570&amp;l=sk</v>
          </cell>
          <cell r="D45">
            <v>43089</v>
          </cell>
        </row>
        <row r="46">
          <cell r="C46" t="str">
            <v>https://www.crz.gov.sk/index.php?ID=3198780&amp;l=sk</v>
          </cell>
          <cell r="D46">
            <v>43053</v>
          </cell>
        </row>
        <row r="47">
          <cell r="C47" t="str">
            <v>https://www.uvo.gov.sk/vyhladavanie-dokumentov/detail/988697</v>
          </cell>
          <cell r="D47">
            <v>43249</v>
          </cell>
        </row>
        <row r="48">
          <cell r="C48" t="str">
            <v>https://www.uvo.gov.sk/vyhladavanie-dokumentov/detail/1036122</v>
          </cell>
          <cell r="D48">
            <v>43381</v>
          </cell>
        </row>
        <row r="49">
          <cell r="C49" t="str">
            <v>https://www.uvo.gov.sk/vyhladavanie-dokumentov/detail/1036133</v>
          </cell>
          <cell r="D49">
            <v>43367</v>
          </cell>
        </row>
        <row r="50">
          <cell r="C50" t="str">
            <v>https://www.uvo.gov.sk/vyhladavanie-dokumentov/detail/3016779</v>
          </cell>
          <cell r="D50">
            <v>43432</v>
          </cell>
        </row>
        <row r="51">
          <cell r="C51" t="str">
            <v>https://www.uvo.gov.sk/vyhladavanie-dokumentov/detail/3020764</v>
          </cell>
          <cell r="D51">
            <v>43490</v>
          </cell>
        </row>
        <row r="52">
          <cell r="C52" t="str">
            <v>https://www.uvo.gov.sk/vyhladavanie-dokumentov/detail/3031534</v>
          </cell>
          <cell r="D52">
            <v>43554</v>
          </cell>
        </row>
        <row r="53">
          <cell r="C53" t="str">
            <v>https://www.uvo.gov.sk/vyhladavanie-dokumentov/detail/3008707</v>
          </cell>
          <cell r="D53">
            <v>43425</v>
          </cell>
        </row>
        <row r="54">
          <cell r="C54" t="str">
            <v>https://www.crz.gov.sk/index.php?ID=3468319&amp;l=sk</v>
          </cell>
          <cell r="D54">
            <v>43237</v>
          </cell>
        </row>
        <row r="55">
          <cell r="C55" t="str">
            <v>https://www.crz.gov.sk/index.php?ID=3436571&amp;l=sk</v>
          </cell>
          <cell r="D55">
            <v>43217</v>
          </cell>
        </row>
        <row r="56">
          <cell r="C56" t="str">
            <v>https://www.uvo.gov.sk/vyhladavanie-dokumentov/detail/966332</v>
          </cell>
          <cell r="D56">
            <v>43197</v>
          </cell>
        </row>
        <row r="57">
          <cell r="C57" t="str">
            <v>https://www.crz.gov.sk/index.php?ID=603&amp;doc=3837592&amp;text=1</v>
          </cell>
          <cell r="D57">
            <v>43474</v>
          </cell>
        </row>
        <row r="58">
          <cell r="C58" t="str">
            <v>https://www.crz.gov.sk/index.php?ID=603&amp;doc=3902163&amp;text=1</v>
          </cell>
          <cell r="D58">
            <v>43518</v>
          </cell>
        </row>
        <row r="59">
          <cell r="C59" t="str">
            <v>https://www.crz.gov.sk/index.php?ID=603&amp;doc=3952876&amp;text=1</v>
          </cell>
          <cell r="D59">
            <v>43545</v>
          </cell>
        </row>
        <row r="60">
          <cell r="C60" t="str">
            <v>https://www.crz.gov.sk/index.php?ID=603&amp;doc=3978635&amp;text=1</v>
          </cell>
          <cell r="D60">
            <v>43524</v>
          </cell>
        </row>
        <row r="61">
          <cell r="C61" t="str">
            <v>https://www.crz.gov.sk/index.php?ID=603&amp;doc=4021128&amp;text=1</v>
          </cell>
          <cell r="D61">
            <v>43598</v>
          </cell>
        </row>
        <row r="62">
          <cell r="C62" t="str">
            <v>https://www.crz.gov.sk/index.php?ID=603&amp;doc=4030194&amp;text=1</v>
          </cell>
          <cell r="D62">
            <v>43606</v>
          </cell>
        </row>
        <row r="63">
          <cell r="C63" t="str">
            <v>https://www.crz.gov.sk/index.php?ID=603&amp;doc=3834983&amp;text=1</v>
          </cell>
          <cell r="D63">
            <v>43474</v>
          </cell>
        </row>
        <row r="64">
          <cell r="C64" t="str">
            <v>https://www.crz.gov.sk/index.php?ID=603&amp;doc=3970106</v>
          </cell>
          <cell r="D64">
            <v>43558</v>
          </cell>
        </row>
        <row r="65">
          <cell r="C65" t="str">
            <v>https://www.crz.gov.sk/index.php?ID=603&amp;doc=3882524</v>
          </cell>
          <cell r="D65">
            <v>43500</v>
          </cell>
        </row>
        <row r="66">
          <cell r="C66" t="str">
            <v>https://www.crz.gov.sk/index.php?ID=603&amp;doc=3869422&amp;text=1</v>
          </cell>
          <cell r="D66">
            <v>43496</v>
          </cell>
        </row>
        <row r="67">
          <cell r="C67" t="str">
            <v>https://www.crz.gov.sk/index.php?ID=603&amp;doc=3943746&amp;text=1</v>
          </cell>
          <cell r="D67">
            <v>43544</v>
          </cell>
        </row>
        <row r="68">
          <cell r="C68" t="str">
            <v>https://www.crz.gov.sk/index.php?ID=603&amp;doc=3943739&amp;text=1</v>
          </cell>
          <cell r="D68">
            <v>43544</v>
          </cell>
        </row>
        <row r="69">
          <cell r="C69" t="str">
            <v>https://www.crz.gov.sk/index.php?ID=603&amp;doc=3970514</v>
          </cell>
          <cell r="D69">
            <v>43558</v>
          </cell>
        </row>
        <row r="70">
          <cell r="C70" t="str">
            <v>https://www.crz.gov.sk/index.php?ID=603&amp;doc=4095012&amp;text=1</v>
          </cell>
          <cell r="D70">
            <v>43644</v>
          </cell>
        </row>
        <row r="71">
          <cell r="C71" t="str">
            <v>https://www.crz.gov.sk/index.php?ID=603&amp;doc=4068642&amp;text=1</v>
          </cell>
          <cell r="D71">
            <v>43629</v>
          </cell>
        </row>
        <row r="72">
          <cell r="C72" t="str">
            <v>https://www.crz.gov.sk/index.php?ID=603&amp;doc=3927202&amp;text=1</v>
          </cell>
          <cell r="D72">
            <v>43532</v>
          </cell>
        </row>
        <row r="73">
          <cell r="C73" t="str">
            <v>https://www.crz.gov.sk/index.php?ID=603&amp;doc=3356062&amp;text=1</v>
          </cell>
          <cell r="D73">
            <v>43165</v>
          </cell>
        </row>
        <row r="74">
          <cell r="C74" t="str">
            <v>https://www.crz.gov.sk/index.php?ID=603&amp;doc=3757432&amp;text=1</v>
          </cell>
          <cell r="D74">
            <v>43419</v>
          </cell>
        </row>
        <row r="75">
          <cell r="C75" t="str">
            <v>https://www.crz.gov.sk/index.php?ID=603&amp;doc=3825214</v>
          </cell>
          <cell r="D75">
            <v>43447</v>
          </cell>
        </row>
        <row r="76">
          <cell r="C76" t="str">
            <v>https://www.crz.gov.sk/index.php?ID=603&amp;doc=3481947&amp;text=1</v>
          </cell>
          <cell r="D76">
            <v>43245</v>
          </cell>
        </row>
        <row r="77">
          <cell r="C77" t="str">
            <v>https://www.crz.gov.sk/index.php?ID=603&amp;doc=3833595&amp;text=1</v>
          </cell>
          <cell r="D77">
            <v>43207</v>
          </cell>
        </row>
        <row r="78">
          <cell r="C78" t="str">
            <v>https://www.crz.gov.sk/index.php?ID=603&amp;doc=3606600&amp;text=1</v>
          </cell>
          <cell r="D78">
            <v>43343</v>
          </cell>
        </row>
        <row r="79">
          <cell r="C79" t="str">
            <v>https://www.crz.gov.sk/index.php?ID=603&amp;doc=3517842&amp;text=1</v>
          </cell>
          <cell r="D79">
            <v>43272</v>
          </cell>
        </row>
        <row r="80">
          <cell r="C80" t="str">
            <v>https://www.crz.gov.sk/index.php?ID=603&amp;doc=3664491&amp;text=1</v>
          </cell>
          <cell r="D80">
            <v>43371</v>
          </cell>
        </row>
        <row r="81">
          <cell r="C81" t="str">
            <v>https://www.crz.gov.sk/index.php?ID=603&amp;doc=3590448&amp;text=1</v>
          </cell>
          <cell r="D81">
            <v>43328</v>
          </cell>
        </row>
        <row r="82">
          <cell r="C82" t="str">
            <v>https://www.crz.gov.sk/index.php?ID=603&amp;doc=3504082&amp;text=1</v>
          </cell>
          <cell r="D82">
            <v>43264</v>
          </cell>
        </row>
        <row r="83">
          <cell r="C83" t="str">
            <v>https://www.crz.gov.sk/index.php?ID=603&amp;doc=3574638</v>
          </cell>
          <cell r="D83">
            <v>43312</v>
          </cell>
        </row>
        <row r="84">
          <cell r="C84" t="str">
            <v>https://www.crz.gov.sk/index.php?ID=603&amp;doc=3803624&amp;text=1</v>
          </cell>
          <cell r="D84">
            <v>43438</v>
          </cell>
        </row>
        <row r="85">
          <cell r="C85" t="str">
            <v>https://www.crz.gov.sk/index.php?ID=603&amp;doc=3686552&amp;text=1</v>
          </cell>
          <cell r="D85">
            <v>43371</v>
          </cell>
        </row>
        <row r="86">
          <cell r="C86" t="str">
            <v>https://www.crz.gov.sk/index.php?ID=603&amp;doc=3288715&amp;text=1</v>
          </cell>
          <cell r="D86">
            <v>43116</v>
          </cell>
        </row>
        <row r="87">
          <cell r="C87" t="str">
            <v>https://www.crz.gov.sk/index.php?ID=603&amp;doc=3349061&amp;text=1</v>
          </cell>
          <cell r="D87">
            <v>43146</v>
          </cell>
        </row>
        <row r="88">
          <cell r="C88" t="str">
            <v>https://www.crz.gov.sk/index.php?ID=603&amp;doc=3437841</v>
          </cell>
          <cell r="D88">
            <v>43217</v>
          </cell>
        </row>
        <row r="89">
          <cell r="C89" t="str">
            <v>https://www.crz.gov.sk/index.php?ID=603&amp;doc=3368484</v>
          </cell>
          <cell r="D89">
            <v>43173</v>
          </cell>
        </row>
        <row r="90">
          <cell r="C90" t="str">
            <v>https://www.crz.gov.sk/index.php?ID=603&amp;doc=3823427&amp;text=1</v>
          </cell>
          <cell r="D90">
            <v>43462</v>
          </cell>
        </row>
        <row r="91">
          <cell r="C91" t="str">
            <v>https://www.crz.gov.sk/index.php?ID=603&amp;doc=3464351&amp;text=1</v>
          </cell>
          <cell r="D91">
            <v>43237</v>
          </cell>
        </row>
        <row r="92">
          <cell r="C92" t="str">
            <v>https://www.crz.gov.sk/index.php?ID=603&amp;doc=3490017&amp;text=1</v>
          </cell>
          <cell r="D92">
            <v>43252</v>
          </cell>
        </row>
        <row r="93">
          <cell r="C93" t="str">
            <v>https://www.crz.gov.sk/index.php?ID=603&amp;doc=4079668&amp;text=1</v>
          </cell>
          <cell r="D93">
            <v>43636</v>
          </cell>
        </row>
        <row r="94">
          <cell r="C94" t="str">
            <v>https://www.crz.gov.sk/index.php?ID=603&amp;doc=3349953&amp;text=1</v>
          </cell>
          <cell r="D94">
            <v>43160</v>
          </cell>
        </row>
        <row r="95">
          <cell r="C95" t="str">
            <v>https://www.crz.gov.sk/index.php?ID=603&amp;doc=3349962&amp;text=1</v>
          </cell>
          <cell r="D95">
            <v>43160</v>
          </cell>
        </row>
        <row r="96">
          <cell r="C96" t="str">
            <v>https://www.crz.gov.sk/index.php?ID=603&amp;doc=2989822&amp;text=1</v>
          </cell>
          <cell r="D96">
            <v>42907</v>
          </cell>
        </row>
        <row r="97">
          <cell r="C97" t="str">
            <v>https://www.crz.gov.sk/index.php?ID=603&amp;doc=3234065&amp;text=1</v>
          </cell>
          <cell r="D97">
            <v>43075</v>
          </cell>
        </row>
        <row r="98">
          <cell r="C98" t="str">
            <v>https://www.crz.gov.sk/index.php?ID=603&amp;doc=2970790&amp;text=1</v>
          </cell>
          <cell r="D98">
            <v>42892</v>
          </cell>
        </row>
        <row r="99">
          <cell r="C99" t="str">
            <v>https://www.crz.gov.sk/index.php?ID=603&amp;doc=3073722&amp;text=1</v>
          </cell>
          <cell r="D99">
            <v>42971</v>
          </cell>
        </row>
        <row r="100">
          <cell r="C100" t="str">
            <v>https://www.crz.gov.sk/index.php?ID=603&amp;doc=2910680&amp;text=1</v>
          </cell>
          <cell r="D100">
            <v>42850</v>
          </cell>
        </row>
        <row r="101">
          <cell r="C101" t="str">
            <v>https://www.crz.gov.sk/index.php?ID=603&amp;doc=3001705&amp;text=1</v>
          </cell>
          <cell r="D101">
            <v>42825</v>
          </cell>
        </row>
        <row r="102">
          <cell r="C102" t="str">
            <v>https://www.crz.gov.sk/index.php?ID=603&amp;doc=3023433&amp;text=1</v>
          </cell>
          <cell r="D102">
            <v>42930</v>
          </cell>
        </row>
        <row r="103">
          <cell r="C103" t="str">
            <v>https://www.crz.gov.sk/index.php?ID=603&amp;doc=3114424&amp;text=1</v>
          </cell>
          <cell r="D103">
            <v>43005</v>
          </cell>
        </row>
        <row r="104">
          <cell r="C104" t="str">
            <v>https://www.crz.gov.sk/index.php?ID=603&amp;doc=3248715&amp;text=1</v>
          </cell>
          <cell r="D104">
            <v>43084</v>
          </cell>
        </row>
        <row r="105">
          <cell r="C105" t="str">
            <v>https://www.crz.gov.sk/index.php?ID=603&amp;doc=2983590&amp;text=1</v>
          </cell>
          <cell r="D105">
            <v>42901</v>
          </cell>
        </row>
        <row r="106">
          <cell r="C106" t="str">
            <v>https://www.crz.gov.sk/index.php?ID=603&amp;doc=3040690</v>
          </cell>
          <cell r="D106">
            <v>42943</v>
          </cell>
        </row>
        <row r="107">
          <cell r="C107" t="str">
            <v>https://www.crz.gov.sk/index.php?ID=603&amp;doc=2796054&amp;text=1</v>
          </cell>
          <cell r="D107">
            <v>42766</v>
          </cell>
        </row>
        <row r="108">
          <cell r="C108" t="str">
            <v>https://www.crz.gov.sk/index.php?ID=603&amp;doc=2795628&amp;text=1</v>
          </cell>
          <cell r="D108">
            <v>42752</v>
          </cell>
        </row>
        <row r="109">
          <cell r="C109" t="str">
            <v>https://www.crz.gov.sk/index.php?ID=603&amp;doc=2912695&amp;text=1</v>
          </cell>
          <cell r="D109">
            <v>42846</v>
          </cell>
        </row>
        <row r="110">
          <cell r="C110" t="str">
            <v>https://www.crz.gov.sk/index.php?ID=603&amp;doc=2780111&amp;text=1</v>
          </cell>
          <cell r="D110">
            <v>42755</v>
          </cell>
        </row>
        <row r="111">
          <cell r="C111" t="str">
            <v>https://www.crz.gov.sk/index.php?ID=603&amp;doc=3166265&amp;text=1</v>
          </cell>
          <cell r="D111">
            <v>43033</v>
          </cell>
        </row>
        <row r="112">
          <cell r="C112" t="str">
            <v>https://www.crz.gov.sk/index.php?ID=603&amp;doc=3270724&amp;text=1</v>
          </cell>
          <cell r="D112">
            <v>43090</v>
          </cell>
        </row>
        <row r="113">
          <cell r="C113" t="str">
            <v>https://www.crz.gov.sk/index.php?ID=603&amp;doc=2693112&amp;text=1</v>
          </cell>
          <cell r="D113">
            <v>42689</v>
          </cell>
        </row>
        <row r="114">
          <cell r="C114" t="str">
            <v>https://www.crz.gov.sk/index.php?ID=603&amp;doc=2767392&amp;text=1</v>
          </cell>
          <cell r="D114">
            <v>42726</v>
          </cell>
        </row>
        <row r="115">
          <cell r="C115" t="str">
            <v>https://www.crz.gov.sk/index.php?ID=603&amp;doc=2772117&amp;text=1</v>
          </cell>
          <cell r="D115">
            <v>42732</v>
          </cell>
        </row>
        <row r="116">
          <cell r="C116" t="str">
            <v>https://www.crz.gov.sk/index.php?ID=603&amp;doc=2754937&amp;text=1</v>
          </cell>
          <cell r="D116">
            <v>42731</v>
          </cell>
        </row>
        <row r="117">
          <cell r="C117" t="str">
            <v>https://www.crz.gov.sk/index.php?ID=603&amp;doc=2754929&amp;text=1</v>
          </cell>
          <cell r="D117">
            <v>42731</v>
          </cell>
        </row>
        <row r="118">
          <cell r="C118" t="str">
            <v>https://www.crz.gov.sk/index.php?ID=603&amp;doc=2470881&amp;text=1</v>
          </cell>
          <cell r="D118">
            <v>42517</v>
          </cell>
        </row>
        <row r="119">
          <cell r="C119" t="str">
            <v>https://www.crz.gov.sk/index.php?ID=603&amp;doc=2758949&amp;text=1</v>
          </cell>
          <cell r="D119">
            <v>42725</v>
          </cell>
        </row>
        <row r="120">
          <cell r="C120" t="str">
            <v>https://www.crz.gov.sk/index.php?ID=603&amp;doc=1910743&amp;text=1</v>
          </cell>
          <cell r="D120">
            <v>42173</v>
          </cell>
        </row>
        <row r="121">
          <cell r="C121" t="str">
            <v>https://www.crz.gov.sk/index.php?ID=603&amp;doc=1921629&amp;text=1</v>
          </cell>
          <cell r="D121">
            <v>42180</v>
          </cell>
        </row>
        <row r="122">
          <cell r="C122" t="str">
            <v>https://www.crz.gov.sk/index.php?ID=4394142&amp;l=sk</v>
          </cell>
          <cell r="D122">
            <v>43839</v>
          </cell>
        </row>
        <row r="123">
          <cell r="C123" t="str">
            <v>https://www.crz.gov.sk/index.php?ID=603&amp;doc=4100003</v>
          </cell>
          <cell r="D123">
            <v>43640</v>
          </cell>
        </row>
        <row r="124">
          <cell r="C124" t="str">
            <v>https://www.crz.gov.sk/index.php?ID=603&amp;doc=2951266&amp;text=1</v>
          </cell>
          <cell r="D124">
            <v>42877</v>
          </cell>
        </row>
        <row r="125">
          <cell r="C125" t="str">
            <v>https://www.crz.gov.sk/index.php?ID=603&amp;doc=3827699&amp;text=1</v>
          </cell>
          <cell r="D125">
            <v>43448</v>
          </cell>
        </row>
        <row r="126">
          <cell r="C126" t="str">
            <v>https://www.crz.gov.sk/index.php?ID=603&amp;doc=1956771&amp;text=1</v>
          </cell>
          <cell r="D126">
            <v>42199</v>
          </cell>
        </row>
        <row r="127">
          <cell r="C127" t="str">
            <v>https://www.crz.gov.sk/index.php?ID=603&amp;doc=3846484&amp;text=1</v>
          </cell>
          <cell r="D127">
            <v>43481</v>
          </cell>
        </row>
        <row r="128">
          <cell r="C128" t="str">
            <v>https://www.crz.gov.sk/index.php?ID=603&amp;doc=1899580&amp;text=1</v>
          </cell>
          <cell r="D128">
            <v>42164</v>
          </cell>
        </row>
        <row r="129">
          <cell r="C129" t="str">
            <v>https://www.crz.gov.sk/index.php?ID=603&amp;doc=3436029&amp;text=1</v>
          </cell>
          <cell r="D129">
            <v>43217</v>
          </cell>
        </row>
        <row r="130">
          <cell r="C130" t="str">
            <v>https://www.crz.gov.sk/index.php?ID=603&amp;doc=3435945&amp;text=1</v>
          </cell>
          <cell r="D130">
            <v>43214</v>
          </cell>
        </row>
        <row r="131">
          <cell r="C131" t="str">
            <v>https://www.crz.gov.sk/index.php?ID=603&amp;doc=3214942</v>
          </cell>
          <cell r="D131">
            <v>43063</v>
          </cell>
        </row>
        <row r="132">
          <cell r="C132" t="str">
            <v>https://www.crz.gov.sk/index.php?ID=603&amp;doc=2017381&amp;text=1</v>
          </cell>
          <cell r="D132">
            <v>42247</v>
          </cell>
        </row>
        <row r="133">
          <cell r="C133" t="str">
            <v>https://www.crz.gov.sk/index.php?ID=603&amp;doc=4146343&amp;text=1</v>
          </cell>
          <cell r="D133">
            <v>43689</v>
          </cell>
        </row>
        <row r="134">
          <cell r="C134" t="str">
            <v>https://www.crz.gov.sk/index.php?ID=603&amp;doc=2742886&amp;text=1</v>
          </cell>
          <cell r="D134">
            <v>42723</v>
          </cell>
        </row>
        <row r="135">
          <cell r="C135" t="str">
            <v>https://www.crz.gov.sk/index.php?ID=603&amp;doc=718525&amp;text=1</v>
          </cell>
          <cell r="D135">
            <v>40909</v>
          </cell>
        </row>
        <row r="136">
          <cell r="C136" t="str">
            <v>https://www.crz.gov.sk/index.php?ID=603&amp;doc=3795306&amp;text=1</v>
          </cell>
          <cell r="D136">
            <v>43433</v>
          </cell>
        </row>
        <row r="137">
          <cell r="C137" t="str">
            <v>https://www.crz.gov.sk/index.php?ID=603&amp;doc=3538409&amp;text=1</v>
          </cell>
          <cell r="D137">
            <v>43285</v>
          </cell>
        </row>
        <row r="138">
          <cell r="C138" t="str">
            <v>https://www.crz.gov.sk/index.php?ID=603&amp;doc=1975026&amp;text=1</v>
          </cell>
          <cell r="D138">
            <v>42205</v>
          </cell>
        </row>
        <row r="139">
          <cell r="C139" t="str">
            <v>https://www.crz.gov.sk/index.php?ID=603&amp;doc=3458331&amp;text=1</v>
          </cell>
          <cell r="D139">
            <v>43235</v>
          </cell>
        </row>
        <row r="140">
          <cell r="C140" t="str">
            <v>https://www.crz.gov.sk/index.php?ID=603&amp;doc=1667776&amp;text=1</v>
          </cell>
          <cell r="D140">
            <v>43439</v>
          </cell>
        </row>
        <row r="141">
          <cell r="C141" t="str">
            <v>https://www.crz.gov.sk/index.php?ID=603&amp;doc=1908997&amp;text=1</v>
          </cell>
          <cell r="D141">
            <v>42172</v>
          </cell>
        </row>
        <row r="142">
          <cell r="C142" t="str">
            <v>https://www.crz.gov.sk/index.php?ID=2643353&amp;l=sk</v>
          </cell>
          <cell r="D142">
            <v>42654</v>
          </cell>
        </row>
        <row r="143">
          <cell r="C143" t="str">
            <v>https://www.crz.gov.sk/index.php?ID=603&amp;doc=996558&amp;text=1</v>
          </cell>
          <cell r="D143">
            <v>41477</v>
          </cell>
        </row>
        <row r="144">
          <cell r="C144" t="str">
            <v>https://www.crz.gov.sk/index.php?ID=603&amp;doc=2918860&amp;text=1</v>
          </cell>
          <cell r="D144">
            <v>42858</v>
          </cell>
        </row>
        <row r="145">
          <cell r="C145" t="str">
            <v>https://www.crz.gov.sk/index.php?ID=603&amp;doc=759032&amp;text=1</v>
          </cell>
          <cell r="D145">
            <v>41277</v>
          </cell>
        </row>
        <row r="146">
          <cell r="C146" t="str">
            <v>https://www.crz.gov.sk/index.php?ID=603&amp;doc=1486760&amp;text=1</v>
          </cell>
          <cell r="D146">
            <v>41869</v>
          </cell>
        </row>
        <row r="147">
          <cell r="C147" t="str">
            <v>https://www.crz.gov.sk/index.php?ID=603&amp;doc=4284554&amp;text=1</v>
          </cell>
          <cell r="D147">
            <v>43768</v>
          </cell>
        </row>
        <row r="148">
          <cell r="C148" t="str">
            <v>https://www.crz.gov.sk/index.php?ID=603&amp;doc=3164212&amp;text=1</v>
          </cell>
          <cell r="D148">
            <v>43032</v>
          </cell>
        </row>
        <row r="149">
          <cell r="C149" t="str">
            <v>https://www.crz.gov.sk/index.php?ID=603&amp;doc=1215413&amp;text=1</v>
          </cell>
          <cell r="D149">
            <v>41638</v>
          </cell>
        </row>
        <row r="150">
          <cell r="C150" t="str">
            <v>https://www.crz.gov.sk/index.php?ID=603&amp;doc=4068685</v>
          </cell>
          <cell r="D150">
            <v>43613</v>
          </cell>
        </row>
        <row r="151">
          <cell r="C151" t="str">
            <v>https://www.crz.gov.sk/index.php?ID=603&amp;doc=2705166&amp;text=1</v>
          </cell>
          <cell r="D151">
            <v>42695</v>
          </cell>
        </row>
        <row r="152">
          <cell r="C152" t="str">
            <v>https://www.crz.gov.sk/index.php?ID=603&amp;doc=1689553&amp;text=1</v>
          </cell>
          <cell r="D152">
            <v>42013</v>
          </cell>
        </row>
        <row r="153">
          <cell r="C153" t="str">
            <v>https://www.crz.gov.sk/index.php?ID=603&amp;doc=1592722&amp;text=1</v>
          </cell>
          <cell r="D153">
            <v>41946</v>
          </cell>
        </row>
        <row r="154">
          <cell r="C154" t="str">
            <v>https://www.crz.gov.sk/index.php?ID=4015704&amp;l=sk</v>
          </cell>
          <cell r="D154">
            <v>43594</v>
          </cell>
        </row>
        <row r="155">
          <cell r="C155" t="str">
            <v>https://www.crz.gov.sk/index.php?ID=2947716&amp;l=sk</v>
          </cell>
          <cell r="D155">
            <v>42877</v>
          </cell>
        </row>
        <row r="156">
          <cell r="C156" t="str">
            <v>https://www.crz.gov.sk/index.php?ID=603&amp;doc=3436053&amp;text=1</v>
          </cell>
          <cell r="D156">
            <v>43217</v>
          </cell>
        </row>
        <row r="157">
          <cell r="C157" t="str">
            <v>https://www.crz.gov.sk/index.php?ID=603&amp;doc=2658300&amp;text=1</v>
          </cell>
          <cell r="D157">
            <v>42370</v>
          </cell>
        </row>
        <row r="158">
          <cell r="C158" t="str">
            <v>https://www.crz.gov.sk/index.php?ID=603&amp;doc=4227778&amp;text=1</v>
          </cell>
          <cell r="D158">
            <v>43733</v>
          </cell>
        </row>
        <row r="159">
          <cell r="C159" t="str">
            <v>https://www.crz.gov.sk/index.php?ID=603&amp;doc=126326&amp;text=1</v>
          </cell>
          <cell r="D159">
            <v>40544</v>
          </cell>
        </row>
        <row r="160">
          <cell r="C160" t="str">
            <v>https://www.crz.gov.sk/index.php?ID=603&amp;doc=141272</v>
          </cell>
          <cell r="D160">
            <v>40544</v>
          </cell>
        </row>
        <row r="161">
          <cell r="C161" t="str">
            <v>https://www.crz.gov.sk/index.php?ID=603&amp;doc=1494130&amp;text=1</v>
          </cell>
          <cell r="D161">
            <v>41873</v>
          </cell>
        </row>
        <row r="162">
          <cell r="C162" t="str">
            <v>https://www.crz.gov.sk/index.php?ID=603&amp;doc=298203&amp;text=1</v>
          </cell>
          <cell r="D162">
            <v>40544</v>
          </cell>
        </row>
        <row r="163">
          <cell r="C163" t="str">
            <v>https://www.crz.gov.sk/index.php?ID=603&amp;doc=3419741&amp;text=1</v>
          </cell>
          <cell r="D163">
            <v>43207</v>
          </cell>
        </row>
        <row r="164">
          <cell r="C164" t="str">
            <v>https://www.crz.gov.sk/index.php?ID=603&amp;doc=3760605&amp;text=1</v>
          </cell>
          <cell r="D164">
            <v>43423</v>
          </cell>
        </row>
        <row r="165">
          <cell r="C165" t="str">
            <v>https://www.crz.gov.sk/index.php?ID=603&amp;doc=2843377&amp;text=1</v>
          </cell>
          <cell r="D165">
            <v>42797</v>
          </cell>
        </row>
        <row r="166">
          <cell r="C166" t="str">
            <v>https://www.crz.gov.sk/index.php?ID=603&amp;doc=246657&amp;text=1</v>
          </cell>
          <cell r="D166">
            <v>42608</v>
          </cell>
        </row>
        <row r="167">
          <cell r="C167" t="str">
            <v>https://www.crz.gov.sk/index.php?ID=603&amp;doc=2200613&amp;text=1</v>
          </cell>
          <cell r="D167">
            <v>42338</v>
          </cell>
        </row>
        <row r="168">
          <cell r="C168" t="str">
            <v>https://www.crz.gov.sk/index.php?ID=603&amp;doc=477525&amp;text=1</v>
          </cell>
          <cell r="D168">
            <v>41009</v>
          </cell>
        </row>
        <row r="169">
          <cell r="C169" t="str">
            <v>https://www.crz.gov.sk/index.php?ID=603&amp;doc=3830886&amp;text=1</v>
          </cell>
          <cell r="D169">
            <v>43453</v>
          </cell>
        </row>
        <row r="170">
          <cell r="C170" t="str">
            <v>https://www.crz.gov.sk/index.php?ID=603&amp;doc=1847688&amp;text=1</v>
          </cell>
          <cell r="D170">
            <v>42130</v>
          </cell>
        </row>
        <row r="171">
          <cell r="C171" t="str">
            <v>https://www.crz.gov.sk/index.php?ID=603&amp;doc=2729859&amp;text=1</v>
          </cell>
          <cell r="D171">
            <v>42717</v>
          </cell>
        </row>
        <row r="172">
          <cell r="C172" t="str">
            <v>https://www.crz.gov.sk/index.php?ID=603&amp;doc=4372626&amp;text=1</v>
          </cell>
          <cell r="D172">
            <v>43816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rz.gov.sk/index.php?ID=3517841&amp;l=sk" TargetMode="External"/><Relationship Id="rId117" Type="http://schemas.openxmlformats.org/officeDocument/2006/relationships/hyperlink" Target="https://www.uvo.gov.sk/vyhladavanie-dokumentov/detail/3008707" TargetMode="External"/><Relationship Id="rId21" Type="http://schemas.openxmlformats.org/officeDocument/2006/relationships/hyperlink" Target="http://www.crz.gov.sk/index.php?ID=3574637&amp;l=sk" TargetMode="External"/><Relationship Id="rId42" Type="http://schemas.openxmlformats.org/officeDocument/2006/relationships/hyperlink" Target="https://www.uvo.gov.sk/vyhladavanie-dokumentov/detail/3008707" TargetMode="External"/><Relationship Id="rId47" Type="http://schemas.openxmlformats.org/officeDocument/2006/relationships/hyperlink" Target="https://www.crz.gov.sk/index.php?ID=603&amp;doc=1975026&amp;text=1" TargetMode="External"/><Relationship Id="rId63" Type="http://schemas.openxmlformats.org/officeDocument/2006/relationships/hyperlink" Target="https://www.crz.gov.sk/index.php?ID=603&amp;doc=3458331&amp;text=1" TargetMode="External"/><Relationship Id="rId68" Type="http://schemas.openxmlformats.org/officeDocument/2006/relationships/hyperlink" Target="https://www.crz.gov.sk/index.php?ID=603&amp;doc=2658300&amp;text=1" TargetMode="External"/><Relationship Id="rId84" Type="http://schemas.openxmlformats.org/officeDocument/2006/relationships/hyperlink" Target="https://www.crz.gov.sk/index.php?ID=603&amp;doc=298203&amp;text=1" TargetMode="External"/><Relationship Id="rId89" Type="http://schemas.openxmlformats.org/officeDocument/2006/relationships/hyperlink" Target="https://www.crz.gov.sk/index.php?ID=603&amp;doc=3419741&amp;text=1" TargetMode="External"/><Relationship Id="rId112" Type="http://schemas.openxmlformats.org/officeDocument/2006/relationships/hyperlink" Target="https://www.crz.gov.sk/index.php?ID=603&amp;doc=1956771&amp;text=1" TargetMode="External"/><Relationship Id="rId16" Type="http://schemas.openxmlformats.org/officeDocument/2006/relationships/hyperlink" Target="https://www.crz.gov.sk/index.php?ID=3696079&amp;l=sk" TargetMode="External"/><Relationship Id="rId107" Type="http://schemas.openxmlformats.org/officeDocument/2006/relationships/hyperlink" Target="https://www.crz.gov.sk/index.php?ID=603&amp;doc=1215413&amp;text=1" TargetMode="External"/><Relationship Id="rId11" Type="http://schemas.openxmlformats.org/officeDocument/2006/relationships/hyperlink" Target="http://www.crz.gov.sk/index.php?ID=3517841&amp;l=sk" TargetMode="External"/><Relationship Id="rId32" Type="http://schemas.openxmlformats.org/officeDocument/2006/relationships/hyperlink" Target="https://www.crz.gov.sk/index.php?ID=3696079&amp;l=sk" TargetMode="External"/><Relationship Id="rId37" Type="http://schemas.openxmlformats.org/officeDocument/2006/relationships/hyperlink" Target="https://www.uvo.gov.sk/vyhladavanie-dokumentov/detail/3008707" TargetMode="External"/><Relationship Id="rId53" Type="http://schemas.openxmlformats.org/officeDocument/2006/relationships/hyperlink" Target="https://www.crz.gov.sk/index.php?ID=603&amp;doc=3538409&amp;text=1" TargetMode="External"/><Relationship Id="rId58" Type="http://schemas.openxmlformats.org/officeDocument/2006/relationships/hyperlink" Target="https://www.crz.gov.sk/index.php?ID=603&amp;doc=3538409&amp;text=1" TargetMode="External"/><Relationship Id="rId74" Type="http://schemas.openxmlformats.org/officeDocument/2006/relationships/hyperlink" Target="https://www.crz.gov.sk/index.php?ID=603&amp;doc=2658300&amp;text=1" TargetMode="External"/><Relationship Id="rId79" Type="http://schemas.openxmlformats.org/officeDocument/2006/relationships/hyperlink" Target="https://www.crz.gov.sk/index.php?ID=603&amp;doc=126326&amp;text=1" TargetMode="External"/><Relationship Id="rId102" Type="http://schemas.openxmlformats.org/officeDocument/2006/relationships/hyperlink" Target="https://www.crz.gov.sk/index.php?ID=603&amp;doc=1667776&amp;text=1" TargetMode="External"/><Relationship Id="rId5" Type="http://schemas.openxmlformats.org/officeDocument/2006/relationships/hyperlink" Target="http://www.crz.gov.sk/index.php?ID=3574637&amp;l=sk" TargetMode="External"/><Relationship Id="rId90" Type="http://schemas.openxmlformats.org/officeDocument/2006/relationships/hyperlink" Target="https://www.crz.gov.sk/index.php?ID=603&amp;doc=246657&amp;text=1" TargetMode="External"/><Relationship Id="rId95" Type="http://schemas.openxmlformats.org/officeDocument/2006/relationships/hyperlink" Target="https://www.crz.gov.sk/index.php?ID=603&amp;doc=477525&amp;text=1" TargetMode="External"/><Relationship Id="rId22" Type="http://schemas.openxmlformats.org/officeDocument/2006/relationships/hyperlink" Target="http://www.crz.gov.sk/index.php?ID=3574637&amp;l=sk" TargetMode="External"/><Relationship Id="rId27" Type="http://schemas.openxmlformats.org/officeDocument/2006/relationships/hyperlink" Target="http://www.crz.gov.sk/index.php?ID=3517841&amp;l=sk" TargetMode="External"/><Relationship Id="rId43" Type="http://schemas.openxmlformats.org/officeDocument/2006/relationships/hyperlink" Target="https://www.uvo.gov.sk/vyhladavanie-dokumentov/detail/3008707" TargetMode="External"/><Relationship Id="rId48" Type="http://schemas.openxmlformats.org/officeDocument/2006/relationships/hyperlink" Target="https://www.crz.gov.sk/index.php?ID=603&amp;doc=3538409&amp;text=1" TargetMode="External"/><Relationship Id="rId64" Type="http://schemas.openxmlformats.org/officeDocument/2006/relationships/hyperlink" Target="https://www.crz.gov.sk/index.php?ID=603&amp;doc=2658300&amp;text=1" TargetMode="External"/><Relationship Id="rId69" Type="http://schemas.openxmlformats.org/officeDocument/2006/relationships/hyperlink" Target="https://www.crz.gov.sk/index.php?ID=603&amp;doc=2658300&amp;text=1" TargetMode="External"/><Relationship Id="rId113" Type="http://schemas.openxmlformats.org/officeDocument/2006/relationships/hyperlink" Target="https://www.crz.gov.sk/index.php?ID=603&amp;doc=1956771&amp;text=1" TargetMode="External"/><Relationship Id="rId80" Type="http://schemas.openxmlformats.org/officeDocument/2006/relationships/hyperlink" Target="https://www.crz.gov.sk/index.php?ID=603&amp;doc=126326&amp;text=1" TargetMode="External"/><Relationship Id="rId85" Type="http://schemas.openxmlformats.org/officeDocument/2006/relationships/hyperlink" Target="https://www.crz.gov.sk/index.php?ID=603&amp;doc=298203&amp;text=1" TargetMode="External"/><Relationship Id="rId12" Type="http://schemas.openxmlformats.org/officeDocument/2006/relationships/hyperlink" Target="http://www.crz.gov.sk/index.php?ID=3671792&amp;l=sk" TargetMode="External"/><Relationship Id="rId17" Type="http://schemas.openxmlformats.org/officeDocument/2006/relationships/hyperlink" Target="http://www.crz.gov.sk/index.php?ID=3574637&amp;l=sk" TargetMode="External"/><Relationship Id="rId33" Type="http://schemas.openxmlformats.org/officeDocument/2006/relationships/hyperlink" Target="https://www.crz.gov.sk/index.php?ID=3696079&amp;l=sk" TargetMode="External"/><Relationship Id="rId38" Type="http://schemas.openxmlformats.org/officeDocument/2006/relationships/hyperlink" Target="https://www.uvo.gov.sk/vyhladavanie-dokumentov/detail/3008707" TargetMode="External"/><Relationship Id="rId59" Type="http://schemas.openxmlformats.org/officeDocument/2006/relationships/hyperlink" Target="https://www.crz.gov.sk/index.php?ID=603&amp;doc=3538409&amp;text=1" TargetMode="External"/><Relationship Id="rId103" Type="http://schemas.openxmlformats.org/officeDocument/2006/relationships/hyperlink" Target="https://www.crz.gov.sk/index.php?ID=603&amp;doc=2918860&amp;text=1" TargetMode="External"/><Relationship Id="rId108" Type="http://schemas.openxmlformats.org/officeDocument/2006/relationships/hyperlink" Target="https://www.crz.gov.sk/index.php?ID=603&amp;doc=1215413&amp;text=1" TargetMode="External"/><Relationship Id="rId54" Type="http://schemas.openxmlformats.org/officeDocument/2006/relationships/hyperlink" Target="https://www.crz.gov.sk/index.php?ID=603&amp;doc=3538409&amp;text=1" TargetMode="External"/><Relationship Id="rId70" Type="http://schemas.openxmlformats.org/officeDocument/2006/relationships/hyperlink" Target="https://www.crz.gov.sk/index.php?ID=603&amp;doc=2658300&amp;text=1" TargetMode="External"/><Relationship Id="rId75" Type="http://schemas.openxmlformats.org/officeDocument/2006/relationships/hyperlink" Target="https://www.crz.gov.sk/index.php?ID=603&amp;doc=2658300&amp;text=1" TargetMode="External"/><Relationship Id="rId91" Type="http://schemas.openxmlformats.org/officeDocument/2006/relationships/hyperlink" Target="https://www.crz.gov.sk/index.php?ID=603&amp;doc=2200613&amp;text=1" TargetMode="External"/><Relationship Id="rId96" Type="http://schemas.openxmlformats.org/officeDocument/2006/relationships/hyperlink" Target="https://www.crz.gov.sk/index.php?ID=603&amp;doc=1975026&amp;text=1" TargetMode="External"/><Relationship Id="rId1" Type="http://schemas.openxmlformats.org/officeDocument/2006/relationships/hyperlink" Target="http://www.crz.gov.sk/index.php?ID=3574637&amp;l=sk" TargetMode="External"/><Relationship Id="rId6" Type="http://schemas.openxmlformats.org/officeDocument/2006/relationships/hyperlink" Target="http://www.crz.gov.sk/index.php?ID=3574637&amp;l=sk" TargetMode="External"/><Relationship Id="rId23" Type="http://schemas.openxmlformats.org/officeDocument/2006/relationships/hyperlink" Target="http://www.crz.gov.sk/index.php?ID=3970105&amp;l=sk" TargetMode="External"/><Relationship Id="rId28" Type="http://schemas.openxmlformats.org/officeDocument/2006/relationships/hyperlink" Target="http://www.crz.gov.sk/index.php?ID=3671792&amp;l=sk" TargetMode="External"/><Relationship Id="rId49" Type="http://schemas.openxmlformats.org/officeDocument/2006/relationships/hyperlink" Target="https://www.crz.gov.sk/index.php?ID=603&amp;doc=3538409&amp;text=1" TargetMode="External"/><Relationship Id="rId114" Type="http://schemas.openxmlformats.org/officeDocument/2006/relationships/hyperlink" Target="https://www.crz.gov.sk/index.php?ID=603&amp;doc=1956771&amp;text=1" TargetMode="External"/><Relationship Id="rId10" Type="http://schemas.openxmlformats.org/officeDocument/2006/relationships/hyperlink" Target="http://www.crz.gov.sk/index.php?ID=3517841&amp;l=sk" TargetMode="External"/><Relationship Id="rId31" Type="http://schemas.openxmlformats.org/officeDocument/2006/relationships/hyperlink" Target="http://www.crz.gov.sk/index.php?ID=3671792&amp;l=sk" TargetMode="External"/><Relationship Id="rId44" Type="http://schemas.openxmlformats.org/officeDocument/2006/relationships/hyperlink" Target="https://www.uvo.gov.sk/vyhladavanie-dokumentov/detail/966332" TargetMode="External"/><Relationship Id="rId52" Type="http://schemas.openxmlformats.org/officeDocument/2006/relationships/hyperlink" Target="https://www.crz.gov.sk/index.php?ID=603&amp;doc=3538409&amp;text=1" TargetMode="External"/><Relationship Id="rId60" Type="http://schemas.openxmlformats.org/officeDocument/2006/relationships/hyperlink" Target="https://www.crz.gov.sk/index.php?ID=603&amp;doc=3538409&amp;text=1" TargetMode="External"/><Relationship Id="rId65" Type="http://schemas.openxmlformats.org/officeDocument/2006/relationships/hyperlink" Target="https://www.crz.gov.sk/index.php?ID=603&amp;doc=2658300&amp;text=1" TargetMode="External"/><Relationship Id="rId73" Type="http://schemas.openxmlformats.org/officeDocument/2006/relationships/hyperlink" Target="https://www.crz.gov.sk/index.php?ID=603&amp;doc=2658300&amp;text=1" TargetMode="External"/><Relationship Id="rId78" Type="http://schemas.openxmlformats.org/officeDocument/2006/relationships/hyperlink" Target="https://www.crz.gov.sk/index.php?ID=603&amp;doc=126326&amp;text=1" TargetMode="External"/><Relationship Id="rId81" Type="http://schemas.openxmlformats.org/officeDocument/2006/relationships/hyperlink" Target="https://www.crz.gov.sk/index.php?ID=603&amp;doc=126326&amp;text=1" TargetMode="External"/><Relationship Id="rId86" Type="http://schemas.openxmlformats.org/officeDocument/2006/relationships/hyperlink" Target="https://www.crz.gov.sk/index.php?ID=603&amp;doc=298203&amp;text=1" TargetMode="External"/><Relationship Id="rId94" Type="http://schemas.openxmlformats.org/officeDocument/2006/relationships/hyperlink" Target="https://www.crz.gov.sk/index.php?ID=603&amp;doc=477525&amp;text=1" TargetMode="External"/><Relationship Id="rId99" Type="http://schemas.openxmlformats.org/officeDocument/2006/relationships/hyperlink" Target="https://www.crz.gov.sk/index.php?ID=603&amp;doc=1899580&amp;text=1" TargetMode="External"/><Relationship Id="rId101" Type="http://schemas.openxmlformats.org/officeDocument/2006/relationships/hyperlink" Target="https://www.crz.gov.sk/index.php?ID=603&amp;doc=1899580&amp;text=1" TargetMode="External"/><Relationship Id="rId4" Type="http://schemas.openxmlformats.org/officeDocument/2006/relationships/hyperlink" Target="http://www.crz.gov.sk/index.php?ID=3574637&amp;l=sk" TargetMode="External"/><Relationship Id="rId9" Type="http://schemas.openxmlformats.org/officeDocument/2006/relationships/hyperlink" Target="http://www.crz.gov.sk/index.php?ID=3517841&amp;l=sk" TargetMode="External"/><Relationship Id="rId13" Type="http://schemas.openxmlformats.org/officeDocument/2006/relationships/hyperlink" Target="http://www.crz.gov.sk/index.php?ID=3671792&amp;l=sk" TargetMode="External"/><Relationship Id="rId18" Type="http://schemas.openxmlformats.org/officeDocument/2006/relationships/hyperlink" Target="http://www.crz.gov.sk/index.php?ID=3574637&amp;l=sk" TargetMode="External"/><Relationship Id="rId39" Type="http://schemas.openxmlformats.org/officeDocument/2006/relationships/hyperlink" Target="https://www.uvo.gov.sk/vyhladavanie-dokumentov/detail/3008707" TargetMode="External"/><Relationship Id="rId109" Type="http://schemas.openxmlformats.org/officeDocument/2006/relationships/hyperlink" Target="https://www.crz.gov.sk/index.php?ID=603&amp;doc=1956771&amp;text=1" TargetMode="External"/><Relationship Id="rId34" Type="http://schemas.openxmlformats.org/officeDocument/2006/relationships/hyperlink" Target="https://www.crz.gov.sk/index.php?ID=3902100" TargetMode="External"/><Relationship Id="rId50" Type="http://schemas.openxmlformats.org/officeDocument/2006/relationships/hyperlink" Target="https://www.crz.gov.sk/index.php?ID=603&amp;doc=3538409&amp;text=1" TargetMode="External"/><Relationship Id="rId55" Type="http://schemas.openxmlformats.org/officeDocument/2006/relationships/hyperlink" Target="https://www.crz.gov.sk/index.php?ID=603&amp;doc=3538409&amp;text=1" TargetMode="External"/><Relationship Id="rId76" Type="http://schemas.openxmlformats.org/officeDocument/2006/relationships/hyperlink" Target="https://www.crz.gov.sk/index.php?ID=603&amp;doc=126326&amp;text=1" TargetMode="External"/><Relationship Id="rId97" Type="http://schemas.openxmlformats.org/officeDocument/2006/relationships/hyperlink" Target="https://www.crz.gov.sk/index.php?ID=603&amp;doc=126326&amp;text=1" TargetMode="External"/><Relationship Id="rId104" Type="http://schemas.openxmlformats.org/officeDocument/2006/relationships/hyperlink" Target="https://www.crz.gov.sk/index.php?ID=603&amp;doc=1215413&amp;text=1" TargetMode="External"/><Relationship Id="rId7" Type="http://schemas.openxmlformats.org/officeDocument/2006/relationships/hyperlink" Target="http://www.crz.gov.sk/index.php?ID=3970105&amp;l=sk" TargetMode="External"/><Relationship Id="rId71" Type="http://schemas.openxmlformats.org/officeDocument/2006/relationships/hyperlink" Target="https://www.crz.gov.sk/index.php?ID=603&amp;doc=2658300&amp;text=1" TargetMode="External"/><Relationship Id="rId92" Type="http://schemas.openxmlformats.org/officeDocument/2006/relationships/hyperlink" Target="https://www.crz.gov.sk/index.php?ID=603&amp;doc=477525&amp;text=1" TargetMode="External"/><Relationship Id="rId2" Type="http://schemas.openxmlformats.org/officeDocument/2006/relationships/hyperlink" Target="http://www.crz.gov.sk/index.php?ID=3574637&amp;l=sk" TargetMode="External"/><Relationship Id="rId29" Type="http://schemas.openxmlformats.org/officeDocument/2006/relationships/hyperlink" Target="http://www.crz.gov.sk/index.php?ID=3671792&amp;l=sk" TargetMode="External"/><Relationship Id="rId24" Type="http://schemas.openxmlformats.org/officeDocument/2006/relationships/hyperlink" Target="http://www.crz.gov.sk/index.php?ID=3517841&amp;l=sk" TargetMode="External"/><Relationship Id="rId40" Type="http://schemas.openxmlformats.org/officeDocument/2006/relationships/hyperlink" Target="https://www.uvo.gov.sk/vyhladavanie-dokumentov/detail/3008707" TargetMode="External"/><Relationship Id="rId45" Type="http://schemas.openxmlformats.org/officeDocument/2006/relationships/hyperlink" Target="https://www.crz.gov.sk/index.php?ID=603&amp;doc=3538409&amp;text=1" TargetMode="External"/><Relationship Id="rId66" Type="http://schemas.openxmlformats.org/officeDocument/2006/relationships/hyperlink" Target="https://www.crz.gov.sk/index.php?ID=603&amp;doc=2658300&amp;text=1" TargetMode="External"/><Relationship Id="rId87" Type="http://schemas.openxmlformats.org/officeDocument/2006/relationships/hyperlink" Target="https://www.crz.gov.sk/index.php?ID=603&amp;doc=298203&amp;text=1" TargetMode="External"/><Relationship Id="rId110" Type="http://schemas.openxmlformats.org/officeDocument/2006/relationships/hyperlink" Target="https://www.crz.gov.sk/index.php?ID=603&amp;doc=1956771&amp;text=1" TargetMode="External"/><Relationship Id="rId115" Type="http://schemas.openxmlformats.org/officeDocument/2006/relationships/hyperlink" Target="https://www.crz.gov.sk/index.php?ID=603&amp;doc=1956771&amp;text=1" TargetMode="External"/><Relationship Id="rId61" Type="http://schemas.openxmlformats.org/officeDocument/2006/relationships/hyperlink" Target="https://www.crz.gov.sk/index.php?ID=603&amp;doc=3538409&amp;text=1" TargetMode="External"/><Relationship Id="rId82" Type="http://schemas.openxmlformats.org/officeDocument/2006/relationships/hyperlink" Target="https://www.crz.gov.sk/index.php?ID=603&amp;doc=126326&amp;text=1" TargetMode="External"/><Relationship Id="rId19" Type="http://schemas.openxmlformats.org/officeDocument/2006/relationships/hyperlink" Target="http://www.crz.gov.sk/index.php?ID=3574637&amp;l=sk" TargetMode="External"/><Relationship Id="rId14" Type="http://schemas.openxmlformats.org/officeDocument/2006/relationships/hyperlink" Target="http://www.crz.gov.sk/index.php?ID=3671792&amp;l=sk" TargetMode="External"/><Relationship Id="rId30" Type="http://schemas.openxmlformats.org/officeDocument/2006/relationships/hyperlink" Target="http://www.crz.gov.sk/index.php?ID=3671792&amp;l=sk" TargetMode="External"/><Relationship Id="rId35" Type="http://schemas.openxmlformats.org/officeDocument/2006/relationships/hyperlink" Target="https://www.uvo.gov.sk/vyhladavanie-dokumentov/detail/3008707" TargetMode="External"/><Relationship Id="rId56" Type="http://schemas.openxmlformats.org/officeDocument/2006/relationships/hyperlink" Target="https://www.crz.gov.sk/index.php?ID=603&amp;doc=3538409&amp;text=1" TargetMode="External"/><Relationship Id="rId77" Type="http://schemas.openxmlformats.org/officeDocument/2006/relationships/hyperlink" Target="https://www.crz.gov.sk/index.php?ID=603&amp;doc=126326&amp;text=1" TargetMode="External"/><Relationship Id="rId100" Type="http://schemas.openxmlformats.org/officeDocument/2006/relationships/hyperlink" Target="https://www.crz.gov.sk/index.php?ID=603&amp;doc=1899580&amp;text=1" TargetMode="External"/><Relationship Id="rId105" Type="http://schemas.openxmlformats.org/officeDocument/2006/relationships/hyperlink" Target="https://www.crz.gov.sk/index.php?ID=603&amp;doc=1215413&amp;text=1" TargetMode="External"/><Relationship Id="rId8" Type="http://schemas.openxmlformats.org/officeDocument/2006/relationships/hyperlink" Target="http://www.crz.gov.sk/index.php?ID=3517841&amp;l=sk" TargetMode="External"/><Relationship Id="rId51" Type="http://schemas.openxmlformats.org/officeDocument/2006/relationships/hyperlink" Target="https://www.crz.gov.sk/index.php?ID=603&amp;doc=3538409&amp;text=1" TargetMode="External"/><Relationship Id="rId72" Type="http://schemas.openxmlformats.org/officeDocument/2006/relationships/hyperlink" Target="https://www.crz.gov.sk/index.php?ID=603&amp;doc=2658300&amp;text=1" TargetMode="External"/><Relationship Id="rId93" Type="http://schemas.openxmlformats.org/officeDocument/2006/relationships/hyperlink" Target="https://www.crz.gov.sk/index.php?ID=603&amp;doc=477525&amp;text=1" TargetMode="External"/><Relationship Id="rId98" Type="http://schemas.openxmlformats.org/officeDocument/2006/relationships/hyperlink" Target="https://www.crz.gov.sk/index.php?ID=603&amp;doc=298203&amp;text=1" TargetMode="External"/><Relationship Id="rId3" Type="http://schemas.openxmlformats.org/officeDocument/2006/relationships/hyperlink" Target="http://www.crz.gov.sk/index.php?ID=3574637&amp;l=sk" TargetMode="External"/><Relationship Id="rId25" Type="http://schemas.openxmlformats.org/officeDocument/2006/relationships/hyperlink" Target="http://www.crz.gov.sk/index.php?ID=3517841&amp;l=sk" TargetMode="External"/><Relationship Id="rId46" Type="http://schemas.openxmlformats.org/officeDocument/2006/relationships/hyperlink" Target="https://www.crz.gov.sk/index.php?ID=603&amp;doc=3458331&amp;text=1" TargetMode="External"/><Relationship Id="rId67" Type="http://schemas.openxmlformats.org/officeDocument/2006/relationships/hyperlink" Target="https://www.crz.gov.sk/index.php?ID=603&amp;doc=2658300&amp;text=1" TargetMode="External"/><Relationship Id="rId116" Type="http://schemas.openxmlformats.org/officeDocument/2006/relationships/hyperlink" Target="https://www.crz.gov.sk/index.php?ID=603&amp;doc=1956771&amp;text=1" TargetMode="External"/><Relationship Id="rId20" Type="http://schemas.openxmlformats.org/officeDocument/2006/relationships/hyperlink" Target="http://www.crz.gov.sk/index.php?ID=3574637&amp;l=sk" TargetMode="External"/><Relationship Id="rId41" Type="http://schemas.openxmlformats.org/officeDocument/2006/relationships/hyperlink" Target="https://www.uvo.gov.sk/vyhladavanie-dokumentov/detail/3008707" TargetMode="External"/><Relationship Id="rId62" Type="http://schemas.openxmlformats.org/officeDocument/2006/relationships/hyperlink" Target="https://www.crz.gov.sk/index.php?ID=603&amp;doc=3458331&amp;text=1" TargetMode="External"/><Relationship Id="rId83" Type="http://schemas.openxmlformats.org/officeDocument/2006/relationships/hyperlink" Target="https://www.crz.gov.sk/index.php?ID=603&amp;doc=298203&amp;text=1" TargetMode="External"/><Relationship Id="rId88" Type="http://schemas.openxmlformats.org/officeDocument/2006/relationships/hyperlink" Target="https://www.crz.gov.sk/index.php?ID=603&amp;doc=298203&amp;text=1" TargetMode="External"/><Relationship Id="rId111" Type="http://schemas.openxmlformats.org/officeDocument/2006/relationships/hyperlink" Target="https://www.crz.gov.sk/index.php?ID=603&amp;doc=1956771&amp;text=1" TargetMode="External"/><Relationship Id="rId15" Type="http://schemas.openxmlformats.org/officeDocument/2006/relationships/hyperlink" Target="http://www.crz.gov.sk/index.php?ID=3671792&amp;l=sk" TargetMode="External"/><Relationship Id="rId36" Type="http://schemas.openxmlformats.org/officeDocument/2006/relationships/hyperlink" Target="https://www.uvo.gov.sk/vyhladavanie-dokumentov/detail/3008707" TargetMode="External"/><Relationship Id="rId57" Type="http://schemas.openxmlformats.org/officeDocument/2006/relationships/hyperlink" Target="https://www.crz.gov.sk/index.php?ID=603&amp;doc=3538409&amp;text=1" TargetMode="External"/><Relationship Id="rId106" Type="http://schemas.openxmlformats.org/officeDocument/2006/relationships/hyperlink" Target="https://www.crz.gov.sk/index.php?ID=603&amp;doc=1215413&amp;tex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F084E-A8BC-C046-900E-BAF6871F559B}">
  <dimension ref="A1:P1024"/>
  <sheetViews>
    <sheetView zoomScale="96" workbookViewId="0">
      <selection activeCell="M1" sqref="M1"/>
    </sheetView>
  </sheetViews>
  <sheetFormatPr baseColWidth="10" defaultRowHeight="13" x14ac:dyDescent="0.15"/>
  <cols>
    <col min="7" max="7" width="7" customWidth="1"/>
    <col min="8" max="8" width="12.83203125" customWidth="1"/>
  </cols>
  <sheetData>
    <row r="1" spans="1:16" ht="14" x14ac:dyDescent="0.15">
      <c r="A1" s="1" t="s">
        <v>821</v>
      </c>
      <c r="B1" s="2" t="s">
        <v>131</v>
      </c>
      <c r="C1" s="2" t="s">
        <v>1</v>
      </c>
      <c r="D1" s="3" t="s">
        <v>2</v>
      </c>
      <c r="E1" s="2" t="s">
        <v>3</v>
      </c>
      <c r="F1" s="3" t="s">
        <v>4</v>
      </c>
      <c r="G1" s="2" t="s">
        <v>186</v>
      </c>
      <c r="H1" s="2" t="s">
        <v>5</v>
      </c>
      <c r="I1" s="2" t="s">
        <v>820</v>
      </c>
      <c r="J1" s="4" t="s">
        <v>261</v>
      </c>
      <c r="K1" s="2" t="s">
        <v>38</v>
      </c>
      <c r="L1" s="5" t="s">
        <v>809</v>
      </c>
      <c r="M1" s="6" t="s">
        <v>40</v>
      </c>
      <c r="N1" s="6" t="s">
        <v>41</v>
      </c>
      <c r="O1" s="7" t="s">
        <v>43</v>
      </c>
      <c r="P1" s="2" t="s">
        <v>215</v>
      </c>
    </row>
    <row r="2" spans="1:16" ht="14" x14ac:dyDescent="0.15">
      <c r="A2" s="2" t="s">
        <v>822</v>
      </c>
      <c r="B2" s="2" t="s">
        <v>203</v>
      </c>
      <c r="C2" s="2" t="s">
        <v>22</v>
      </c>
      <c r="D2" s="3">
        <v>30794323</v>
      </c>
      <c r="E2" s="2" t="s">
        <v>23</v>
      </c>
      <c r="F2" s="3">
        <v>45650276</v>
      </c>
      <c r="G2" s="2">
        <v>3574637</v>
      </c>
      <c r="H2" s="8" t="s">
        <v>24</v>
      </c>
      <c r="I2" s="8">
        <v>1</v>
      </c>
      <c r="J2" s="9">
        <f>VLOOKUP(H2,[1]zmluvy_detail!$C$2:$D$172,2,0)</f>
        <v>43312</v>
      </c>
      <c r="K2" s="2" t="s">
        <v>7</v>
      </c>
      <c r="L2" s="5" t="s">
        <v>7</v>
      </c>
      <c r="M2" s="6">
        <v>720</v>
      </c>
      <c r="N2" s="6">
        <f>M2*1.2</f>
        <v>864</v>
      </c>
      <c r="O2" s="7" t="s">
        <v>42</v>
      </c>
      <c r="P2" s="2" t="s">
        <v>216</v>
      </c>
    </row>
    <row r="3" spans="1:16" ht="14" x14ac:dyDescent="0.15">
      <c r="A3" s="2" t="s">
        <v>822</v>
      </c>
      <c r="B3" s="2" t="s">
        <v>203</v>
      </c>
      <c r="C3" s="2" t="s">
        <v>22</v>
      </c>
      <c r="D3" s="3">
        <v>30794323</v>
      </c>
      <c r="E3" s="2" t="s">
        <v>23</v>
      </c>
      <c r="F3" s="3">
        <v>45650276</v>
      </c>
      <c r="G3" s="2">
        <v>3574637</v>
      </c>
      <c r="H3" s="2" t="s">
        <v>24</v>
      </c>
      <c r="I3" s="8">
        <v>1</v>
      </c>
      <c r="J3" s="9">
        <f>VLOOKUP(H3,[1]zmluvy_detail!$C$2:$D$172,2,0)</f>
        <v>43312</v>
      </c>
      <c r="K3" s="2" t="s">
        <v>6</v>
      </c>
      <c r="L3" s="5" t="s">
        <v>6</v>
      </c>
      <c r="M3" s="6">
        <v>720</v>
      </c>
      <c r="N3" s="6">
        <f t="shared" ref="N3:N66" si="0">M3*1.2</f>
        <v>864</v>
      </c>
      <c r="O3" s="7" t="s">
        <v>42</v>
      </c>
      <c r="P3" s="2" t="s">
        <v>216</v>
      </c>
    </row>
    <row r="4" spans="1:16" ht="14" x14ac:dyDescent="0.15">
      <c r="A4" s="2" t="s">
        <v>822</v>
      </c>
      <c r="B4" s="2" t="s">
        <v>203</v>
      </c>
      <c r="C4" s="2" t="s">
        <v>22</v>
      </c>
      <c r="D4" s="3">
        <v>30794323</v>
      </c>
      <c r="E4" s="2" t="s">
        <v>23</v>
      </c>
      <c r="F4" s="3">
        <v>45650276</v>
      </c>
      <c r="G4" s="2">
        <v>3574637</v>
      </c>
      <c r="H4" s="2" t="s">
        <v>24</v>
      </c>
      <c r="I4" s="8">
        <v>1</v>
      </c>
      <c r="J4" s="9">
        <f>VLOOKUP(H4,[1]zmluvy_detail!$C$2:$D$172,2,0)</f>
        <v>43312</v>
      </c>
      <c r="K4" s="2" t="s">
        <v>16</v>
      </c>
      <c r="L4" s="5" t="s">
        <v>16</v>
      </c>
      <c r="M4" s="6">
        <v>720</v>
      </c>
      <c r="N4" s="6">
        <f t="shared" si="0"/>
        <v>864</v>
      </c>
      <c r="O4" s="7" t="s">
        <v>42</v>
      </c>
      <c r="P4" s="2" t="s">
        <v>216</v>
      </c>
    </row>
    <row r="5" spans="1:16" ht="14" x14ac:dyDescent="0.15">
      <c r="A5" s="2" t="s">
        <v>822</v>
      </c>
      <c r="B5" s="2" t="s">
        <v>203</v>
      </c>
      <c r="C5" s="2" t="s">
        <v>22</v>
      </c>
      <c r="D5" s="3">
        <v>30794323</v>
      </c>
      <c r="E5" s="2" t="s">
        <v>23</v>
      </c>
      <c r="F5" s="3">
        <v>45650276</v>
      </c>
      <c r="G5" s="2">
        <v>3574637</v>
      </c>
      <c r="H5" s="2" t="s">
        <v>24</v>
      </c>
      <c r="I5" s="8">
        <v>1</v>
      </c>
      <c r="J5" s="9">
        <f>VLOOKUP(H5,[1]zmluvy_detail!$C$2:$D$172,2,0)</f>
        <v>43312</v>
      </c>
      <c r="K5" s="2" t="s">
        <v>10</v>
      </c>
      <c r="L5" s="5" t="s">
        <v>10</v>
      </c>
      <c r="M5" s="6">
        <v>720</v>
      </c>
      <c r="N5" s="6">
        <f t="shared" si="0"/>
        <v>864</v>
      </c>
      <c r="O5" s="7" t="s">
        <v>42</v>
      </c>
      <c r="P5" s="2" t="s">
        <v>216</v>
      </c>
    </row>
    <row r="6" spans="1:16" ht="14" x14ac:dyDescent="0.15">
      <c r="A6" s="2" t="s">
        <v>822</v>
      </c>
      <c r="B6" s="2" t="s">
        <v>203</v>
      </c>
      <c r="C6" s="2" t="s">
        <v>22</v>
      </c>
      <c r="D6" s="3">
        <v>30794323</v>
      </c>
      <c r="E6" s="2" t="s">
        <v>23</v>
      </c>
      <c r="F6" s="3">
        <v>45650276</v>
      </c>
      <c r="G6" s="2">
        <v>3574637</v>
      </c>
      <c r="H6" s="2" t="s">
        <v>24</v>
      </c>
      <c r="I6" s="8">
        <v>1</v>
      </c>
      <c r="J6" s="9">
        <f>VLOOKUP(H6,[1]zmluvy_detail!$C$2:$D$172,2,0)</f>
        <v>43312</v>
      </c>
      <c r="K6" s="2" t="s">
        <v>15</v>
      </c>
      <c r="L6" s="5" t="s">
        <v>15</v>
      </c>
      <c r="M6" s="6">
        <v>720</v>
      </c>
      <c r="N6" s="6">
        <f t="shared" si="0"/>
        <v>864</v>
      </c>
      <c r="O6" s="7" t="s">
        <v>42</v>
      </c>
      <c r="P6" s="2" t="s">
        <v>216</v>
      </c>
    </row>
    <row r="7" spans="1:16" ht="14" x14ac:dyDescent="0.15">
      <c r="A7" s="2" t="s">
        <v>822</v>
      </c>
      <c r="B7" s="2" t="s">
        <v>203</v>
      </c>
      <c r="C7" s="2" t="s">
        <v>22</v>
      </c>
      <c r="D7" s="3">
        <v>30794323</v>
      </c>
      <c r="E7" s="2" t="s">
        <v>23</v>
      </c>
      <c r="F7" s="3">
        <v>45650276</v>
      </c>
      <c r="G7" s="2">
        <v>3574637</v>
      </c>
      <c r="H7" s="2" t="s">
        <v>24</v>
      </c>
      <c r="I7" s="8">
        <v>1</v>
      </c>
      <c r="J7" s="9">
        <f>VLOOKUP(H7,[1]zmluvy_detail!$C$2:$D$172,2,0)</f>
        <v>43312</v>
      </c>
      <c r="K7" s="2" t="s">
        <v>8</v>
      </c>
      <c r="L7" s="5" t="s">
        <v>8</v>
      </c>
      <c r="M7" s="6">
        <v>720</v>
      </c>
      <c r="N7" s="6">
        <f t="shared" si="0"/>
        <v>864</v>
      </c>
      <c r="O7" s="7" t="s">
        <v>42</v>
      </c>
      <c r="P7" s="2" t="s">
        <v>216</v>
      </c>
    </row>
    <row r="8" spans="1:16" ht="14" x14ac:dyDescent="0.15">
      <c r="A8" s="2" t="s">
        <v>822</v>
      </c>
      <c r="B8" s="2" t="s">
        <v>203</v>
      </c>
      <c r="C8" s="2" t="s">
        <v>1028</v>
      </c>
      <c r="D8" s="3">
        <v>30807484</v>
      </c>
      <c r="E8" s="2" t="s">
        <v>20</v>
      </c>
      <c r="F8" s="3">
        <v>45650276</v>
      </c>
      <c r="G8" s="2">
        <v>3970105</v>
      </c>
      <c r="H8" s="2" t="s">
        <v>21</v>
      </c>
      <c r="I8" s="8">
        <v>2</v>
      </c>
      <c r="J8" s="9">
        <f>VLOOKUP(H8,[1]zmluvy_detail!$C$2:$D$172,2,0)</f>
        <v>43558</v>
      </c>
      <c r="K8" s="2" t="s">
        <v>8</v>
      </c>
      <c r="L8" s="5" t="s">
        <v>8</v>
      </c>
      <c r="M8" s="6">
        <v>595</v>
      </c>
      <c r="N8" s="6">
        <f t="shared" si="0"/>
        <v>714</v>
      </c>
      <c r="O8" s="7" t="s">
        <v>44</v>
      </c>
      <c r="P8" s="2" t="s">
        <v>217</v>
      </c>
    </row>
    <row r="9" spans="1:16" ht="14" x14ac:dyDescent="0.15">
      <c r="A9" s="2" t="s">
        <v>822</v>
      </c>
      <c r="B9" s="2" t="s">
        <v>203</v>
      </c>
      <c r="C9" s="2" t="s">
        <v>27</v>
      </c>
      <c r="D9" s="3">
        <v>36631124</v>
      </c>
      <c r="E9" s="2" t="s">
        <v>33</v>
      </c>
      <c r="F9" s="3">
        <v>45650276</v>
      </c>
      <c r="G9" s="2">
        <v>3517841</v>
      </c>
      <c r="H9" s="8" t="s">
        <v>34</v>
      </c>
      <c r="I9" s="8">
        <v>3</v>
      </c>
      <c r="J9" s="9">
        <f>VLOOKUP(H9,[1]zmluvy_detail!$C$2:$D$172,2,0)</f>
        <v>43272</v>
      </c>
      <c r="K9" s="2" t="s">
        <v>14</v>
      </c>
      <c r="L9" s="5" t="s">
        <v>14</v>
      </c>
      <c r="M9" s="6">
        <f>59*8</f>
        <v>472</v>
      </c>
      <c r="N9" s="6">
        <f t="shared" si="0"/>
        <v>566.4</v>
      </c>
      <c r="O9" s="7" t="s">
        <v>45</v>
      </c>
      <c r="P9" s="2" t="s">
        <v>218</v>
      </c>
    </row>
    <row r="10" spans="1:16" ht="14" x14ac:dyDescent="0.15">
      <c r="A10" s="2" t="s">
        <v>822</v>
      </c>
      <c r="B10" s="2" t="s">
        <v>203</v>
      </c>
      <c r="C10" s="2" t="s">
        <v>27</v>
      </c>
      <c r="D10" s="3">
        <v>36631124</v>
      </c>
      <c r="E10" s="2" t="s">
        <v>33</v>
      </c>
      <c r="F10" s="3">
        <v>45650276</v>
      </c>
      <c r="G10" s="2">
        <v>3517841</v>
      </c>
      <c r="H10" s="2" t="s">
        <v>34</v>
      </c>
      <c r="I10" s="8">
        <v>3</v>
      </c>
      <c r="J10" s="9">
        <f>VLOOKUP(H10,[1]zmluvy_detail!$C$2:$D$172,2,0)</f>
        <v>43272</v>
      </c>
      <c r="K10" s="2" t="s">
        <v>14</v>
      </c>
      <c r="L10" s="5" t="s">
        <v>14</v>
      </c>
      <c r="M10" s="6">
        <f>79*8</f>
        <v>632</v>
      </c>
      <c r="N10" s="6">
        <f t="shared" si="0"/>
        <v>758.4</v>
      </c>
      <c r="O10" s="7" t="s">
        <v>45</v>
      </c>
      <c r="P10" s="2" t="s">
        <v>218</v>
      </c>
    </row>
    <row r="11" spans="1:16" ht="14" x14ac:dyDescent="0.15">
      <c r="A11" s="2" t="s">
        <v>822</v>
      </c>
      <c r="B11" s="2" t="s">
        <v>203</v>
      </c>
      <c r="C11" s="2" t="s">
        <v>27</v>
      </c>
      <c r="D11" s="3">
        <v>36631124</v>
      </c>
      <c r="E11" s="2" t="s">
        <v>33</v>
      </c>
      <c r="F11" s="3">
        <v>45650276</v>
      </c>
      <c r="G11" s="2">
        <v>3517841</v>
      </c>
      <c r="H11" s="2" t="s">
        <v>34</v>
      </c>
      <c r="I11" s="8">
        <v>3</v>
      </c>
      <c r="J11" s="9">
        <f>VLOOKUP(H11,[1]zmluvy_detail!$C$2:$D$172,2,0)</f>
        <v>43272</v>
      </c>
      <c r="K11" s="2" t="s">
        <v>11</v>
      </c>
      <c r="L11" s="5" t="s">
        <v>11</v>
      </c>
      <c r="M11" s="6">
        <f>79*8</f>
        <v>632</v>
      </c>
      <c r="N11" s="6">
        <f t="shared" si="0"/>
        <v>758.4</v>
      </c>
      <c r="O11" s="7" t="s">
        <v>45</v>
      </c>
      <c r="P11" s="2" t="s">
        <v>218</v>
      </c>
    </row>
    <row r="12" spans="1:16" ht="14" x14ac:dyDescent="0.15">
      <c r="A12" s="2" t="s">
        <v>822</v>
      </c>
      <c r="B12" s="2" t="s">
        <v>203</v>
      </c>
      <c r="C12" s="2" t="s">
        <v>27</v>
      </c>
      <c r="D12" s="3">
        <v>36631124</v>
      </c>
      <c r="E12" s="2" t="s">
        <v>33</v>
      </c>
      <c r="F12" s="3">
        <v>45650276</v>
      </c>
      <c r="G12" s="2">
        <v>3517841</v>
      </c>
      <c r="H12" s="2" t="s">
        <v>34</v>
      </c>
      <c r="I12" s="8">
        <v>3</v>
      </c>
      <c r="J12" s="9">
        <f>VLOOKUP(H12,[1]zmluvy_detail!$C$2:$D$172,2,0)</f>
        <v>43272</v>
      </c>
      <c r="K12" s="2" t="s">
        <v>8</v>
      </c>
      <c r="L12" s="5" t="s">
        <v>8</v>
      </c>
      <c r="M12" s="6">
        <v>579</v>
      </c>
      <c r="N12" s="6">
        <f t="shared" si="0"/>
        <v>694.8</v>
      </c>
      <c r="O12" s="7" t="s">
        <v>45</v>
      </c>
      <c r="P12" s="2" t="s">
        <v>218</v>
      </c>
    </row>
    <row r="13" spans="1:16" ht="14" x14ac:dyDescent="0.15">
      <c r="A13" s="2" t="s">
        <v>822</v>
      </c>
      <c r="B13" s="2" t="s">
        <v>203</v>
      </c>
      <c r="C13" s="2" t="s">
        <v>26</v>
      </c>
      <c r="D13" s="3">
        <v>36022047</v>
      </c>
      <c r="E13" s="2" t="s">
        <v>47</v>
      </c>
      <c r="F13" s="3">
        <v>36785512</v>
      </c>
      <c r="G13" s="2">
        <v>3825213</v>
      </c>
      <c r="H13" s="2" t="s">
        <v>46</v>
      </c>
      <c r="I13" s="8">
        <v>4</v>
      </c>
      <c r="J13" s="9">
        <f>VLOOKUP(H13,[1]zmluvy_detail!$C$2:$D$172,2,0)</f>
        <v>43447</v>
      </c>
      <c r="K13" s="2" t="s">
        <v>8</v>
      </c>
      <c r="L13" s="5" t="s">
        <v>8</v>
      </c>
      <c r="M13" s="6">
        <v>750</v>
      </c>
      <c r="N13" s="6">
        <f t="shared" si="0"/>
        <v>900</v>
      </c>
      <c r="O13" s="7" t="s">
        <v>48</v>
      </c>
      <c r="P13" s="2" t="s">
        <v>219</v>
      </c>
    </row>
    <row r="14" spans="1:16" ht="14" x14ac:dyDescent="0.15">
      <c r="A14" s="2" t="s">
        <v>822</v>
      </c>
      <c r="B14" s="2" t="s">
        <v>203</v>
      </c>
      <c r="C14" s="2" t="s">
        <v>19</v>
      </c>
      <c r="D14" s="3">
        <v>164381</v>
      </c>
      <c r="E14" s="2" t="s">
        <v>35</v>
      </c>
      <c r="F14" s="3">
        <v>47258314</v>
      </c>
      <c r="G14" s="2">
        <v>3671792</v>
      </c>
      <c r="H14" s="2" t="s">
        <v>36</v>
      </c>
      <c r="I14" s="8">
        <v>5</v>
      </c>
      <c r="J14" s="9">
        <f>VLOOKUP(H14,[1]zmluvy_detail!$C$2:$D$172,2,0)</f>
        <v>43378</v>
      </c>
      <c r="K14" s="2" t="s">
        <v>0</v>
      </c>
      <c r="L14" s="5" t="s">
        <v>0</v>
      </c>
      <c r="M14" s="6">
        <f>46.63*8</f>
        <v>373.04</v>
      </c>
      <c r="N14" s="6">
        <f t="shared" si="0"/>
        <v>447.64800000000002</v>
      </c>
      <c r="O14" s="7" t="s">
        <v>49</v>
      </c>
      <c r="P14" s="2" t="s">
        <v>220</v>
      </c>
    </row>
    <row r="15" spans="1:16" ht="14" x14ac:dyDescent="0.15">
      <c r="A15" s="2" t="s">
        <v>822</v>
      </c>
      <c r="B15" s="2" t="s">
        <v>203</v>
      </c>
      <c r="C15" s="2" t="s">
        <v>19</v>
      </c>
      <c r="D15" s="3">
        <v>164381</v>
      </c>
      <c r="E15" s="2" t="s">
        <v>35</v>
      </c>
      <c r="F15" s="3">
        <v>47258314</v>
      </c>
      <c r="G15" s="2">
        <v>3671792</v>
      </c>
      <c r="H15" s="2" t="s">
        <v>36</v>
      </c>
      <c r="I15" s="8">
        <v>5</v>
      </c>
      <c r="J15" s="9">
        <f>VLOOKUP(H15,[1]zmluvy_detail!$C$2:$D$172,2,0)</f>
        <v>43378</v>
      </c>
      <c r="K15" s="2" t="s">
        <v>0</v>
      </c>
      <c r="L15" s="5" t="s">
        <v>0</v>
      </c>
      <c r="M15" s="6">
        <f>63.3*8</f>
        <v>506.4</v>
      </c>
      <c r="N15" s="6">
        <f t="shared" si="0"/>
        <v>607.67999999999995</v>
      </c>
      <c r="O15" s="7" t="s">
        <v>49</v>
      </c>
      <c r="P15" s="2" t="s">
        <v>220</v>
      </c>
    </row>
    <row r="16" spans="1:16" ht="14" x14ac:dyDescent="0.15">
      <c r="A16" s="2" t="s">
        <v>822</v>
      </c>
      <c r="B16" s="2" t="s">
        <v>203</v>
      </c>
      <c r="C16" s="2" t="s">
        <v>19</v>
      </c>
      <c r="D16" s="3">
        <v>164381</v>
      </c>
      <c r="E16" s="2" t="s">
        <v>35</v>
      </c>
      <c r="F16" s="3">
        <v>47258314</v>
      </c>
      <c r="G16" s="2">
        <v>3671792</v>
      </c>
      <c r="H16" s="2" t="s">
        <v>36</v>
      </c>
      <c r="I16" s="8">
        <v>5</v>
      </c>
      <c r="J16" s="9">
        <f>VLOOKUP(H16,[1]zmluvy_detail!$C$2:$D$172,2,0)</f>
        <v>43378</v>
      </c>
      <c r="K16" s="2" t="s">
        <v>0</v>
      </c>
      <c r="L16" s="5" t="s">
        <v>0</v>
      </c>
      <c r="M16" s="6">
        <f>69.97*8</f>
        <v>559.76</v>
      </c>
      <c r="N16" s="6">
        <f t="shared" si="0"/>
        <v>671.71199999999999</v>
      </c>
      <c r="O16" s="7" t="s">
        <v>49</v>
      </c>
      <c r="P16" s="2" t="s">
        <v>220</v>
      </c>
    </row>
    <row r="17" spans="1:16" ht="14" x14ac:dyDescent="0.15">
      <c r="A17" s="2" t="s">
        <v>822</v>
      </c>
      <c r="B17" s="2" t="s">
        <v>203</v>
      </c>
      <c r="C17" s="2" t="s">
        <v>19</v>
      </c>
      <c r="D17" s="3">
        <v>164381</v>
      </c>
      <c r="E17" s="2" t="s">
        <v>35</v>
      </c>
      <c r="F17" s="3">
        <v>47258314</v>
      </c>
      <c r="G17" s="2">
        <v>3671792</v>
      </c>
      <c r="H17" s="2" t="s">
        <v>36</v>
      </c>
      <c r="I17" s="8">
        <v>5</v>
      </c>
      <c r="J17" s="9">
        <f>VLOOKUP(H17,[1]zmluvy_detail!$C$2:$D$172,2,0)</f>
        <v>43378</v>
      </c>
      <c r="K17" s="2" t="s">
        <v>8</v>
      </c>
      <c r="L17" s="5" t="s">
        <v>8</v>
      </c>
      <c r="M17" s="6">
        <v>479.73</v>
      </c>
      <c r="N17" s="6">
        <f t="shared" si="0"/>
        <v>575.67600000000004</v>
      </c>
      <c r="O17" s="7" t="s">
        <v>49</v>
      </c>
      <c r="P17" s="2" t="s">
        <v>220</v>
      </c>
    </row>
    <row r="18" spans="1:16" ht="14" x14ac:dyDescent="0.15">
      <c r="A18" s="2" t="s">
        <v>822</v>
      </c>
      <c r="B18" s="2" t="s">
        <v>203</v>
      </c>
      <c r="C18" s="2" t="s">
        <v>50</v>
      </c>
      <c r="D18" s="3">
        <v>35815256</v>
      </c>
      <c r="E18" s="2" t="s">
        <v>23</v>
      </c>
      <c r="F18" s="3">
        <v>45650276</v>
      </c>
      <c r="G18" s="2">
        <v>3509193</v>
      </c>
      <c r="H18" s="2" t="s">
        <v>51</v>
      </c>
      <c r="I18" s="8">
        <v>6</v>
      </c>
      <c r="J18" s="9">
        <f>VLOOKUP(H18,[1]zmluvy_detail!$C$2:$D$172,2,0)</f>
        <v>43266</v>
      </c>
      <c r="K18" s="2" t="s">
        <v>14</v>
      </c>
      <c r="L18" s="5" t="s">
        <v>14</v>
      </c>
      <c r="M18" s="6">
        <v>700</v>
      </c>
      <c r="N18" s="6">
        <f t="shared" si="0"/>
        <v>840</v>
      </c>
      <c r="O18" s="7" t="s">
        <v>52</v>
      </c>
      <c r="P18" s="2" t="s">
        <v>221</v>
      </c>
    </row>
    <row r="19" spans="1:16" ht="14" x14ac:dyDescent="0.15">
      <c r="A19" s="2" t="s">
        <v>822</v>
      </c>
      <c r="B19" s="2" t="s">
        <v>203</v>
      </c>
      <c r="C19" s="2" t="s">
        <v>55</v>
      </c>
      <c r="D19" s="3">
        <v>30794536</v>
      </c>
      <c r="E19" s="2" t="s">
        <v>23</v>
      </c>
      <c r="F19" s="3">
        <v>45650276</v>
      </c>
      <c r="G19" s="2">
        <v>3934122</v>
      </c>
      <c r="H19" s="2" t="s">
        <v>54</v>
      </c>
      <c r="I19" s="8">
        <v>7</v>
      </c>
      <c r="J19" s="9">
        <f>VLOOKUP(H19,[1]zmluvy_detail!$C$2:$D$172,2,0)</f>
        <v>43536</v>
      </c>
      <c r="K19" s="2" t="s">
        <v>14</v>
      </c>
      <c r="L19" s="5" t="s">
        <v>14</v>
      </c>
      <c r="M19" s="6">
        <v>788.5</v>
      </c>
      <c r="N19" s="6">
        <f t="shared" si="0"/>
        <v>946.19999999999993</v>
      </c>
      <c r="O19" s="7" t="s">
        <v>53</v>
      </c>
      <c r="P19" s="2" t="s">
        <v>222</v>
      </c>
    </row>
    <row r="20" spans="1:16" ht="14" x14ac:dyDescent="0.15">
      <c r="A20" s="2" t="s">
        <v>822</v>
      </c>
      <c r="B20" s="2" t="s">
        <v>203</v>
      </c>
      <c r="C20" s="2" t="s">
        <v>55</v>
      </c>
      <c r="D20" s="3">
        <v>30794536</v>
      </c>
      <c r="E20" s="2" t="s">
        <v>23</v>
      </c>
      <c r="F20" s="3">
        <v>45650276</v>
      </c>
      <c r="G20" s="2">
        <v>3934122</v>
      </c>
      <c r="H20" s="2" t="s">
        <v>54</v>
      </c>
      <c r="I20" s="8">
        <v>7</v>
      </c>
      <c r="J20" s="9">
        <f>VLOOKUP(H20,[1]zmluvy_detail!$C$2:$D$172,2,0)</f>
        <v>43536</v>
      </c>
      <c r="K20" s="2" t="s">
        <v>14</v>
      </c>
      <c r="L20" s="5" t="s">
        <v>14</v>
      </c>
      <c r="M20" s="6">
        <v>788.5</v>
      </c>
      <c r="N20" s="6">
        <f t="shared" si="0"/>
        <v>946.19999999999993</v>
      </c>
      <c r="O20" s="7" t="s">
        <v>53</v>
      </c>
      <c r="P20" s="2" t="s">
        <v>222</v>
      </c>
    </row>
    <row r="21" spans="1:16" ht="14" x14ac:dyDescent="0.15">
      <c r="A21" s="2" t="s">
        <v>822</v>
      </c>
      <c r="B21" s="2" t="s">
        <v>203</v>
      </c>
      <c r="C21" s="2" t="s">
        <v>57</v>
      </c>
      <c r="D21" s="3">
        <v>36631124</v>
      </c>
      <c r="E21" s="2" t="s">
        <v>58</v>
      </c>
      <c r="F21" s="3">
        <v>47258314</v>
      </c>
      <c r="G21" s="8">
        <v>3696079</v>
      </c>
      <c r="H21" s="8" t="s">
        <v>56</v>
      </c>
      <c r="I21" s="8">
        <v>8</v>
      </c>
      <c r="J21" s="9">
        <f>VLOOKUP(H21,[1]zmluvy_detail!$C$2:$D$172,2,0)</f>
        <v>43389</v>
      </c>
      <c r="K21" s="2" t="s">
        <v>7</v>
      </c>
      <c r="L21" s="5" t="s">
        <v>7</v>
      </c>
      <c r="M21" s="6">
        <v>600</v>
      </c>
      <c r="N21" s="6">
        <f t="shared" si="0"/>
        <v>720</v>
      </c>
      <c r="O21" s="7" t="s">
        <v>59</v>
      </c>
      <c r="P21" s="2" t="s">
        <v>223</v>
      </c>
    </row>
    <row r="22" spans="1:16" ht="14" x14ac:dyDescent="0.15">
      <c r="A22" s="2" t="s">
        <v>822</v>
      </c>
      <c r="B22" s="2" t="s">
        <v>203</v>
      </c>
      <c r="C22" s="2" t="s">
        <v>57</v>
      </c>
      <c r="D22" s="3">
        <v>36631124</v>
      </c>
      <c r="E22" s="2" t="s">
        <v>58</v>
      </c>
      <c r="F22" s="3">
        <v>47258314</v>
      </c>
      <c r="G22" s="2">
        <v>3696079</v>
      </c>
      <c r="H22" s="2" t="s">
        <v>56</v>
      </c>
      <c r="I22" s="8">
        <v>8</v>
      </c>
      <c r="J22" s="9">
        <f>VLOOKUP(H22,[1]zmluvy_detail!$C$2:$D$172,2,0)</f>
        <v>43389</v>
      </c>
      <c r="K22" s="2" t="s">
        <v>16</v>
      </c>
      <c r="L22" s="5" t="s">
        <v>16</v>
      </c>
      <c r="M22" s="6">
        <v>480</v>
      </c>
      <c r="N22" s="6">
        <f t="shared" si="0"/>
        <v>576</v>
      </c>
      <c r="O22" s="7" t="s">
        <v>59</v>
      </c>
      <c r="P22" s="2" t="s">
        <v>223</v>
      </c>
    </row>
    <row r="23" spans="1:16" ht="14" x14ac:dyDescent="0.15">
      <c r="A23" s="2" t="s">
        <v>822</v>
      </c>
      <c r="B23" s="2" t="s">
        <v>203</v>
      </c>
      <c r="C23" s="2" t="s">
        <v>57</v>
      </c>
      <c r="D23" s="3">
        <v>36631124</v>
      </c>
      <c r="E23" s="2" t="s">
        <v>58</v>
      </c>
      <c r="F23" s="3">
        <v>47258314</v>
      </c>
      <c r="G23" s="2">
        <v>3696079</v>
      </c>
      <c r="H23" s="2" t="s">
        <v>56</v>
      </c>
      <c r="I23" s="8">
        <v>8</v>
      </c>
      <c r="J23" s="9">
        <f>VLOOKUP(H23,[1]zmluvy_detail!$C$2:$D$172,2,0)</f>
        <v>43389</v>
      </c>
      <c r="K23" s="2" t="s">
        <v>13</v>
      </c>
      <c r="L23" s="5" t="s">
        <v>13</v>
      </c>
      <c r="M23" s="6">
        <v>440</v>
      </c>
      <c r="N23" s="6">
        <f t="shared" si="0"/>
        <v>528</v>
      </c>
      <c r="O23" s="7" t="s">
        <v>59</v>
      </c>
      <c r="P23" s="2" t="s">
        <v>223</v>
      </c>
    </row>
    <row r="24" spans="1:16" ht="14" x14ac:dyDescent="0.15">
      <c r="A24" s="2" t="s">
        <v>822</v>
      </c>
      <c r="B24" s="2" t="s">
        <v>203</v>
      </c>
      <c r="C24" s="2" t="s">
        <v>57</v>
      </c>
      <c r="D24" s="3">
        <v>36631124</v>
      </c>
      <c r="E24" s="2" t="s">
        <v>58</v>
      </c>
      <c r="F24" s="3">
        <v>47258314</v>
      </c>
      <c r="G24" s="2">
        <v>3696079</v>
      </c>
      <c r="H24" s="2" t="s">
        <v>56</v>
      </c>
      <c r="I24" s="8">
        <v>8</v>
      </c>
      <c r="J24" s="9">
        <f>VLOOKUP(H24,[1]zmluvy_detail!$C$2:$D$172,2,0)</f>
        <v>43389</v>
      </c>
      <c r="K24" s="2" t="s">
        <v>13</v>
      </c>
      <c r="L24" s="5" t="s">
        <v>13</v>
      </c>
      <c r="M24" s="6">
        <v>480</v>
      </c>
      <c r="N24" s="6">
        <f t="shared" si="0"/>
        <v>576</v>
      </c>
      <c r="O24" s="7" t="s">
        <v>59</v>
      </c>
      <c r="P24" s="2" t="s">
        <v>223</v>
      </c>
    </row>
    <row r="25" spans="1:16" ht="14" x14ac:dyDescent="0.15">
      <c r="A25" s="2" t="s">
        <v>822</v>
      </c>
      <c r="B25" s="2" t="s">
        <v>203</v>
      </c>
      <c r="C25" s="2" t="s">
        <v>57</v>
      </c>
      <c r="D25" s="3">
        <v>36631124</v>
      </c>
      <c r="E25" s="2" t="s">
        <v>58</v>
      </c>
      <c r="F25" s="3">
        <v>47258314</v>
      </c>
      <c r="G25" s="8">
        <v>3696079</v>
      </c>
      <c r="H25" s="2" t="s">
        <v>56</v>
      </c>
      <c r="I25" s="8">
        <v>8</v>
      </c>
      <c r="J25" s="9">
        <f>VLOOKUP(H25,[1]zmluvy_detail!$C$2:$D$172,2,0)</f>
        <v>43389</v>
      </c>
      <c r="K25" s="2" t="s">
        <v>6</v>
      </c>
      <c r="L25" s="5" t="s">
        <v>6</v>
      </c>
      <c r="M25" s="6">
        <v>440</v>
      </c>
      <c r="N25" s="6">
        <f t="shared" si="0"/>
        <v>528</v>
      </c>
      <c r="O25" s="7" t="s">
        <v>59</v>
      </c>
      <c r="P25" s="2" t="s">
        <v>223</v>
      </c>
    </row>
    <row r="26" spans="1:16" ht="14" x14ac:dyDescent="0.15">
      <c r="A26" s="2" t="s">
        <v>822</v>
      </c>
      <c r="B26" s="2" t="s">
        <v>203</v>
      </c>
      <c r="C26" s="2" t="s">
        <v>57</v>
      </c>
      <c r="D26" s="3">
        <v>36631124</v>
      </c>
      <c r="E26" s="2" t="s">
        <v>58</v>
      </c>
      <c r="F26" s="3">
        <v>47258314</v>
      </c>
      <c r="G26" s="2">
        <v>3696079</v>
      </c>
      <c r="H26" s="2" t="s">
        <v>56</v>
      </c>
      <c r="I26" s="8">
        <v>8</v>
      </c>
      <c r="J26" s="9">
        <f>VLOOKUP(H26,[1]zmluvy_detail!$C$2:$D$172,2,0)</f>
        <v>43389</v>
      </c>
      <c r="K26" s="2" t="s">
        <v>13</v>
      </c>
      <c r="L26" s="5" t="s">
        <v>13</v>
      </c>
      <c r="M26" s="6">
        <v>600</v>
      </c>
      <c r="N26" s="6">
        <f t="shared" si="0"/>
        <v>720</v>
      </c>
      <c r="O26" s="7" t="s">
        <v>59</v>
      </c>
      <c r="P26" s="2" t="s">
        <v>223</v>
      </c>
    </row>
    <row r="27" spans="1:16" ht="14" x14ac:dyDescent="0.15">
      <c r="A27" s="2" t="s">
        <v>822</v>
      </c>
      <c r="B27" s="2" t="s">
        <v>203</v>
      </c>
      <c r="C27" s="2" t="s">
        <v>57</v>
      </c>
      <c r="D27" s="3">
        <v>36631124</v>
      </c>
      <c r="E27" s="2" t="s">
        <v>58</v>
      </c>
      <c r="F27" s="3">
        <v>47258314</v>
      </c>
      <c r="G27" s="2">
        <v>3696079</v>
      </c>
      <c r="H27" s="2" t="s">
        <v>56</v>
      </c>
      <c r="I27" s="8">
        <v>8</v>
      </c>
      <c r="J27" s="9">
        <f>VLOOKUP(H27,[1]zmluvy_detail!$C$2:$D$172,2,0)</f>
        <v>43389</v>
      </c>
      <c r="K27" s="2" t="s">
        <v>10</v>
      </c>
      <c r="L27" s="5" t="s">
        <v>10</v>
      </c>
      <c r="M27" s="6">
        <v>400</v>
      </c>
      <c r="N27" s="6">
        <f t="shared" si="0"/>
        <v>480</v>
      </c>
      <c r="O27" s="7" t="s">
        <v>59</v>
      </c>
      <c r="P27" s="2" t="s">
        <v>223</v>
      </c>
    </row>
    <row r="28" spans="1:16" ht="14" x14ac:dyDescent="0.15">
      <c r="A28" s="2" t="s">
        <v>822</v>
      </c>
      <c r="B28" s="2" t="s">
        <v>203</v>
      </c>
      <c r="C28" s="2" t="s">
        <v>57</v>
      </c>
      <c r="D28" s="3">
        <v>36631124</v>
      </c>
      <c r="E28" s="2" t="s">
        <v>58</v>
      </c>
      <c r="F28" s="3">
        <v>47258314</v>
      </c>
      <c r="G28" s="2">
        <v>3696079</v>
      </c>
      <c r="H28" s="2" t="s">
        <v>56</v>
      </c>
      <c r="I28" s="8">
        <v>8</v>
      </c>
      <c r="J28" s="9">
        <f>VLOOKUP(H28,[1]zmluvy_detail!$C$2:$D$172,2,0)</f>
        <v>43389</v>
      </c>
      <c r="K28" s="2" t="s">
        <v>12</v>
      </c>
      <c r="L28" s="5" t="s">
        <v>12</v>
      </c>
      <c r="M28" s="6">
        <v>400</v>
      </c>
      <c r="N28" s="6">
        <f t="shared" si="0"/>
        <v>480</v>
      </c>
      <c r="O28" s="7" t="s">
        <v>59</v>
      </c>
      <c r="P28" s="2" t="s">
        <v>223</v>
      </c>
    </row>
    <row r="29" spans="1:16" ht="14" x14ac:dyDescent="0.15">
      <c r="A29" s="2" t="s">
        <v>822</v>
      </c>
      <c r="B29" s="2" t="s">
        <v>203</v>
      </c>
      <c r="C29" s="2" t="s">
        <v>57</v>
      </c>
      <c r="D29" s="3">
        <v>36631124</v>
      </c>
      <c r="E29" s="2" t="s">
        <v>58</v>
      </c>
      <c r="F29" s="3">
        <v>47258314</v>
      </c>
      <c r="G29" s="2">
        <v>3696079</v>
      </c>
      <c r="H29" s="2" t="s">
        <v>56</v>
      </c>
      <c r="I29" s="8">
        <v>8</v>
      </c>
      <c r="J29" s="9">
        <f>VLOOKUP(H29,[1]zmluvy_detail!$C$2:$D$172,2,0)</f>
        <v>43389</v>
      </c>
      <c r="K29" s="2" t="s">
        <v>15</v>
      </c>
      <c r="L29" s="5" t="s">
        <v>15</v>
      </c>
      <c r="M29" s="6">
        <v>400</v>
      </c>
      <c r="N29" s="6">
        <f t="shared" si="0"/>
        <v>480</v>
      </c>
      <c r="O29" s="7" t="s">
        <v>59</v>
      </c>
      <c r="P29" s="2" t="s">
        <v>223</v>
      </c>
    </row>
    <row r="30" spans="1:16" ht="14" x14ac:dyDescent="0.15">
      <c r="A30" s="2" t="s">
        <v>822</v>
      </c>
      <c r="B30" s="2" t="s">
        <v>203</v>
      </c>
      <c r="C30" s="2" t="s">
        <v>57</v>
      </c>
      <c r="D30" s="3">
        <v>36631124</v>
      </c>
      <c r="E30" s="2" t="s">
        <v>58</v>
      </c>
      <c r="F30" s="3">
        <v>47258314</v>
      </c>
      <c r="G30" s="2">
        <v>3696079</v>
      </c>
      <c r="H30" s="2" t="s">
        <v>56</v>
      </c>
      <c r="I30" s="8">
        <v>8</v>
      </c>
      <c r="J30" s="9">
        <f>VLOOKUP(H30,[1]zmluvy_detail!$C$2:$D$172,2,0)</f>
        <v>43389</v>
      </c>
      <c r="K30" s="2" t="s">
        <v>11</v>
      </c>
      <c r="L30" s="5" t="s">
        <v>11</v>
      </c>
      <c r="M30" s="6">
        <v>320</v>
      </c>
      <c r="N30" s="6">
        <f t="shared" si="0"/>
        <v>384</v>
      </c>
      <c r="O30" s="7" t="s">
        <v>59</v>
      </c>
      <c r="P30" s="2" t="s">
        <v>223</v>
      </c>
    </row>
    <row r="31" spans="1:16" ht="14" x14ac:dyDescent="0.15">
      <c r="A31" s="2" t="s">
        <v>822</v>
      </c>
      <c r="B31" s="2" t="s">
        <v>203</v>
      </c>
      <c r="C31" s="2" t="s">
        <v>55</v>
      </c>
      <c r="D31" s="3">
        <v>30794536</v>
      </c>
      <c r="E31" s="2" t="s">
        <v>33</v>
      </c>
      <c r="F31" s="3">
        <v>45650276</v>
      </c>
      <c r="G31" s="2">
        <v>3934095</v>
      </c>
      <c r="H31" s="2" t="s">
        <v>63</v>
      </c>
      <c r="I31" s="8">
        <v>9</v>
      </c>
      <c r="J31" s="9">
        <f>VLOOKUP(H31,[1]zmluvy_detail!$C$2:$D$172,2,0)</f>
        <v>43536</v>
      </c>
      <c r="K31" s="2" t="s">
        <v>9</v>
      </c>
      <c r="L31" s="5" t="s">
        <v>9</v>
      </c>
      <c r="M31" s="6">
        <v>788.5</v>
      </c>
      <c r="N31" s="6">
        <f t="shared" si="0"/>
        <v>946.19999999999993</v>
      </c>
      <c r="O31" s="7" t="s">
        <v>64</v>
      </c>
      <c r="P31" s="2" t="s">
        <v>222</v>
      </c>
    </row>
    <row r="32" spans="1:16" ht="14" x14ac:dyDescent="0.15">
      <c r="A32" s="2" t="s">
        <v>822</v>
      </c>
      <c r="B32" s="2" t="s">
        <v>203</v>
      </c>
      <c r="C32" s="2" t="s">
        <v>55</v>
      </c>
      <c r="D32" s="3">
        <v>30794536</v>
      </c>
      <c r="E32" s="2" t="s">
        <v>33</v>
      </c>
      <c r="F32" s="3">
        <v>45650276</v>
      </c>
      <c r="G32" s="2">
        <v>3934095</v>
      </c>
      <c r="H32" s="2" t="s">
        <v>63</v>
      </c>
      <c r="I32" s="8">
        <v>9</v>
      </c>
      <c r="J32" s="9">
        <f>VLOOKUP(H32,[1]zmluvy_detail!$C$2:$D$172,2,0)</f>
        <v>43536</v>
      </c>
      <c r="K32" s="2" t="s">
        <v>9</v>
      </c>
      <c r="L32" s="5" t="s">
        <v>9</v>
      </c>
      <c r="M32" s="6">
        <v>788.5</v>
      </c>
      <c r="N32" s="6">
        <f t="shared" si="0"/>
        <v>946.19999999999993</v>
      </c>
      <c r="O32" s="7" t="s">
        <v>64</v>
      </c>
      <c r="P32" s="2" t="s">
        <v>222</v>
      </c>
    </row>
    <row r="33" spans="1:16" ht="14" x14ac:dyDescent="0.15">
      <c r="A33" s="2" t="s">
        <v>822</v>
      </c>
      <c r="B33" s="2" t="s">
        <v>203</v>
      </c>
      <c r="C33" s="2" t="s">
        <v>31</v>
      </c>
      <c r="D33" s="3">
        <v>31947000</v>
      </c>
      <c r="E33" s="2" t="s">
        <v>65</v>
      </c>
      <c r="F33" s="3">
        <v>36785512</v>
      </c>
      <c r="G33" s="2">
        <v>3489842</v>
      </c>
      <c r="H33" s="2" t="s">
        <v>66</v>
      </c>
      <c r="I33" s="8">
        <v>10</v>
      </c>
      <c r="J33" s="9">
        <f>VLOOKUP(H33,[1]zmluvy_detail!$C$2:$D$172,2,0)</f>
        <v>43252</v>
      </c>
      <c r="K33" s="2" t="s">
        <v>13</v>
      </c>
      <c r="L33" s="5" t="s">
        <v>13</v>
      </c>
      <c r="M33" s="6">
        <f>N33/1.2</f>
        <v>450</v>
      </c>
      <c r="N33" s="6">
        <v>540</v>
      </c>
      <c r="O33" s="7" t="s">
        <v>67</v>
      </c>
      <c r="P33" s="2" t="s">
        <v>224</v>
      </c>
    </row>
    <row r="34" spans="1:16" ht="14" x14ac:dyDescent="0.15">
      <c r="A34" s="2" t="s">
        <v>822</v>
      </c>
      <c r="B34" s="2" t="s">
        <v>203</v>
      </c>
      <c r="C34" s="2" t="s">
        <v>37</v>
      </c>
      <c r="D34" s="3">
        <v>30793629</v>
      </c>
      <c r="E34" s="2" t="s">
        <v>65</v>
      </c>
      <c r="F34" s="3">
        <v>36785512</v>
      </c>
      <c r="G34" s="2">
        <v>3464347</v>
      </c>
      <c r="H34" s="2" t="s">
        <v>68</v>
      </c>
      <c r="I34" s="8">
        <v>11</v>
      </c>
      <c r="J34" s="9">
        <f>VLOOKUP(H34,[1]zmluvy_detail!$C$2:$D$172,2,0)</f>
        <v>43237</v>
      </c>
      <c r="K34" s="2" t="s">
        <v>14</v>
      </c>
      <c r="L34" s="5" t="s">
        <v>14</v>
      </c>
      <c r="M34" s="6">
        <v>500</v>
      </c>
      <c r="N34" s="6">
        <f t="shared" si="0"/>
        <v>600</v>
      </c>
      <c r="O34" s="7" t="s">
        <v>69</v>
      </c>
      <c r="P34" s="2" t="s">
        <v>225</v>
      </c>
    </row>
    <row r="35" spans="1:16" ht="14" x14ac:dyDescent="0.15">
      <c r="A35" s="2" t="s">
        <v>822</v>
      </c>
      <c r="B35" s="2" t="s">
        <v>203</v>
      </c>
      <c r="C35" s="2" t="s">
        <v>37</v>
      </c>
      <c r="D35" s="3">
        <v>30793629</v>
      </c>
      <c r="E35" s="2" t="s">
        <v>65</v>
      </c>
      <c r="F35" s="3">
        <v>36785512</v>
      </c>
      <c r="G35" s="2">
        <v>3464347</v>
      </c>
      <c r="H35" s="2" t="s">
        <v>68</v>
      </c>
      <c r="I35" s="8">
        <v>11</v>
      </c>
      <c r="J35" s="9">
        <f>VLOOKUP(H35,[1]zmluvy_detail!$C$2:$D$172,2,0)</f>
        <v>43237</v>
      </c>
      <c r="K35" s="2" t="s">
        <v>10</v>
      </c>
      <c r="L35" s="5" t="s">
        <v>10</v>
      </c>
      <c r="M35" s="6">
        <v>500</v>
      </c>
      <c r="N35" s="6">
        <f t="shared" si="0"/>
        <v>600</v>
      </c>
      <c r="O35" s="7" t="s">
        <v>69</v>
      </c>
      <c r="P35" s="2" t="s">
        <v>225</v>
      </c>
    </row>
    <row r="36" spans="1:16" ht="14" x14ac:dyDescent="0.15">
      <c r="A36" s="2" t="s">
        <v>822</v>
      </c>
      <c r="B36" s="2" t="s">
        <v>203</v>
      </c>
      <c r="C36" s="2" t="s">
        <v>37</v>
      </c>
      <c r="D36" s="3">
        <v>30793629</v>
      </c>
      <c r="E36" s="2" t="s">
        <v>65</v>
      </c>
      <c r="F36" s="3">
        <v>36785512</v>
      </c>
      <c r="G36" s="2">
        <v>3464347</v>
      </c>
      <c r="H36" s="2" t="s">
        <v>68</v>
      </c>
      <c r="I36" s="8">
        <v>11</v>
      </c>
      <c r="J36" s="9">
        <f>VLOOKUP(H36,[1]zmluvy_detail!$C$2:$D$172,2,0)</f>
        <v>43237</v>
      </c>
      <c r="K36" s="2" t="s">
        <v>13</v>
      </c>
      <c r="L36" s="5" t="s">
        <v>13</v>
      </c>
      <c r="M36" s="6">
        <v>500</v>
      </c>
      <c r="N36" s="6">
        <f t="shared" si="0"/>
        <v>600</v>
      </c>
      <c r="O36" s="7" t="s">
        <v>69</v>
      </c>
      <c r="P36" s="2" t="s">
        <v>225</v>
      </c>
    </row>
    <row r="37" spans="1:16" ht="14" x14ac:dyDescent="0.15">
      <c r="A37" s="2" t="s">
        <v>822</v>
      </c>
      <c r="B37" s="2" t="s">
        <v>203</v>
      </c>
      <c r="C37" s="2" t="s">
        <v>37</v>
      </c>
      <c r="D37" s="3">
        <v>30793629</v>
      </c>
      <c r="E37" s="2" t="s">
        <v>65</v>
      </c>
      <c r="F37" s="3">
        <v>36785512</v>
      </c>
      <c r="G37" s="2">
        <v>3464347</v>
      </c>
      <c r="H37" s="2" t="s">
        <v>68</v>
      </c>
      <c r="I37" s="8">
        <v>11</v>
      </c>
      <c r="J37" s="9">
        <f>VLOOKUP(H37,[1]zmluvy_detail!$C$2:$D$172,2,0)</f>
        <v>43237</v>
      </c>
      <c r="K37" s="2" t="s">
        <v>12</v>
      </c>
      <c r="L37" s="5" t="s">
        <v>12</v>
      </c>
      <c r="M37" s="6">
        <v>500</v>
      </c>
      <c r="N37" s="6">
        <f t="shared" si="0"/>
        <v>600</v>
      </c>
      <c r="O37" s="7" t="s">
        <v>69</v>
      </c>
      <c r="P37" s="2" t="s">
        <v>225</v>
      </c>
    </row>
    <row r="38" spans="1:16" ht="14" x14ac:dyDescent="0.15">
      <c r="A38" s="2" t="s">
        <v>822</v>
      </c>
      <c r="B38" s="2" t="s">
        <v>203</v>
      </c>
      <c r="C38" s="2" t="s">
        <v>37</v>
      </c>
      <c r="D38" s="3">
        <v>30793629</v>
      </c>
      <c r="E38" s="2" t="s">
        <v>65</v>
      </c>
      <c r="F38" s="3">
        <v>36785512</v>
      </c>
      <c r="G38" s="2">
        <v>3464347</v>
      </c>
      <c r="H38" s="2" t="s">
        <v>68</v>
      </c>
      <c r="I38" s="8">
        <v>11</v>
      </c>
      <c r="J38" s="9">
        <f>VLOOKUP(H38,[1]zmluvy_detail!$C$2:$D$172,2,0)</f>
        <v>43237</v>
      </c>
      <c r="K38" s="2" t="s">
        <v>39</v>
      </c>
      <c r="L38" s="5" t="s">
        <v>819</v>
      </c>
      <c r="M38" s="6">
        <v>500</v>
      </c>
      <c r="N38" s="6">
        <f t="shared" si="0"/>
        <v>600</v>
      </c>
      <c r="O38" s="7" t="s">
        <v>69</v>
      </c>
      <c r="P38" s="2" t="s">
        <v>225</v>
      </c>
    </row>
    <row r="39" spans="1:16" ht="14" x14ac:dyDescent="0.15">
      <c r="A39" s="2" t="s">
        <v>822</v>
      </c>
      <c r="B39" s="2" t="s">
        <v>203</v>
      </c>
      <c r="C39" s="2" t="s">
        <v>70</v>
      </c>
      <c r="D39" s="3">
        <v>610470</v>
      </c>
      <c r="E39" s="2" t="s">
        <v>47</v>
      </c>
      <c r="F39" s="3">
        <v>36785512</v>
      </c>
      <c r="G39" s="2">
        <v>3360642</v>
      </c>
      <c r="H39" s="2" t="s">
        <v>71</v>
      </c>
      <c r="I39" s="8">
        <v>12</v>
      </c>
      <c r="J39" s="9">
        <f>VLOOKUP(H39,[1]zmluvy_detail!$C$2:$D$172,2,0)</f>
        <v>43157</v>
      </c>
      <c r="K39" s="2" t="s">
        <v>12</v>
      </c>
      <c r="L39" s="5" t="s">
        <v>12</v>
      </c>
      <c r="M39" s="6">
        <v>400</v>
      </c>
      <c r="N39" s="6">
        <f t="shared" si="0"/>
        <v>480</v>
      </c>
      <c r="O39" s="7" t="s">
        <v>72</v>
      </c>
      <c r="P39" s="2" t="s">
        <v>226</v>
      </c>
    </row>
    <row r="40" spans="1:16" ht="14" x14ac:dyDescent="0.15">
      <c r="A40" s="2" t="s">
        <v>822</v>
      </c>
      <c r="B40" s="2" t="s">
        <v>203</v>
      </c>
      <c r="C40" s="2" t="s">
        <v>19</v>
      </c>
      <c r="D40" s="3">
        <v>164381</v>
      </c>
      <c r="E40" s="2" t="s">
        <v>73</v>
      </c>
      <c r="F40" s="3">
        <v>45650276</v>
      </c>
      <c r="G40" s="2">
        <v>3623522</v>
      </c>
      <c r="H40" s="2" t="s">
        <v>74</v>
      </c>
      <c r="I40" s="8">
        <v>13</v>
      </c>
      <c r="J40" s="9">
        <f>VLOOKUP(H40,[1]zmluvy_detail!$C$2:$D$172,2,0)</f>
        <v>43277</v>
      </c>
      <c r="K40" s="2" t="s">
        <v>8</v>
      </c>
      <c r="L40" s="5" t="s">
        <v>8</v>
      </c>
      <c r="M40" s="6">
        <v>672</v>
      </c>
      <c r="N40" s="6">
        <f t="shared" si="0"/>
        <v>806.4</v>
      </c>
      <c r="O40" s="7" t="s">
        <v>75</v>
      </c>
      <c r="P40" s="2" t="s">
        <v>227</v>
      </c>
    </row>
    <row r="41" spans="1:16" ht="14" x14ac:dyDescent="0.15">
      <c r="A41" s="2" t="s">
        <v>822</v>
      </c>
      <c r="B41" s="2" t="s">
        <v>203</v>
      </c>
      <c r="C41" s="2" t="s">
        <v>77</v>
      </c>
      <c r="D41" s="3">
        <v>42156424</v>
      </c>
      <c r="E41" s="2" t="s">
        <v>73</v>
      </c>
      <c r="F41" s="3">
        <v>45650276</v>
      </c>
      <c r="G41" s="2">
        <v>3578871</v>
      </c>
      <c r="H41" s="2" t="s">
        <v>76</v>
      </c>
      <c r="I41" s="8">
        <v>14</v>
      </c>
      <c r="J41" s="9">
        <f>VLOOKUP(H41,[1]zmluvy_detail!$C$2:$D$172,2,0)</f>
        <v>43314</v>
      </c>
      <c r="K41" s="2" t="s">
        <v>10</v>
      </c>
      <c r="L41" s="5" t="s">
        <v>10</v>
      </c>
      <c r="M41" s="6">
        <f>84*8</f>
        <v>672</v>
      </c>
      <c r="N41" s="6">
        <f t="shared" si="0"/>
        <v>806.4</v>
      </c>
      <c r="O41" s="7" t="s">
        <v>78</v>
      </c>
      <c r="P41" s="2" t="s">
        <v>228</v>
      </c>
    </row>
    <row r="42" spans="1:16" ht="14" x14ac:dyDescent="0.15">
      <c r="A42" s="2" t="s">
        <v>822</v>
      </c>
      <c r="B42" s="2" t="s">
        <v>203</v>
      </c>
      <c r="C42" s="2" t="s">
        <v>77</v>
      </c>
      <c r="D42" s="3">
        <v>42156424</v>
      </c>
      <c r="E42" s="2" t="s">
        <v>73</v>
      </c>
      <c r="F42" s="3">
        <v>45650276</v>
      </c>
      <c r="G42" s="2">
        <v>3578871</v>
      </c>
      <c r="H42" s="2" t="s">
        <v>76</v>
      </c>
      <c r="I42" s="8">
        <v>14</v>
      </c>
      <c r="J42" s="9">
        <f>VLOOKUP(H42,[1]zmluvy_detail!$C$2:$D$172,2,0)</f>
        <v>43314</v>
      </c>
      <c r="K42" s="2" t="s">
        <v>14</v>
      </c>
      <c r="L42" s="5" t="s">
        <v>14</v>
      </c>
      <c r="M42" s="6">
        <f>75*8</f>
        <v>600</v>
      </c>
      <c r="N42" s="6">
        <f t="shared" si="0"/>
        <v>720</v>
      </c>
      <c r="O42" s="7" t="s">
        <v>78</v>
      </c>
      <c r="P42" s="2" t="s">
        <v>228</v>
      </c>
    </row>
    <row r="43" spans="1:16" ht="14" x14ac:dyDescent="0.15">
      <c r="A43" s="2" t="s">
        <v>822</v>
      </c>
      <c r="B43" s="2" t="s">
        <v>203</v>
      </c>
      <c r="C43" s="2" t="s">
        <v>77</v>
      </c>
      <c r="D43" s="3">
        <v>42156424</v>
      </c>
      <c r="E43" s="2" t="s">
        <v>73</v>
      </c>
      <c r="F43" s="3">
        <v>45650276</v>
      </c>
      <c r="G43" s="2">
        <v>3578871</v>
      </c>
      <c r="H43" s="2" t="s">
        <v>76</v>
      </c>
      <c r="I43" s="8">
        <v>14</v>
      </c>
      <c r="J43" s="9">
        <f>VLOOKUP(H43,[1]zmluvy_detail!$C$2:$D$172,2,0)</f>
        <v>43314</v>
      </c>
      <c r="K43" s="2" t="s">
        <v>14</v>
      </c>
      <c r="L43" s="5" t="s">
        <v>14</v>
      </c>
      <c r="M43" s="6">
        <f>75*8</f>
        <v>600</v>
      </c>
      <c r="N43" s="6">
        <f t="shared" si="0"/>
        <v>720</v>
      </c>
      <c r="O43" s="7" t="s">
        <v>78</v>
      </c>
      <c r="P43" s="2" t="s">
        <v>228</v>
      </c>
    </row>
    <row r="44" spans="1:16" ht="14" x14ac:dyDescent="0.15">
      <c r="A44" s="2" t="s">
        <v>822</v>
      </c>
      <c r="B44" s="2" t="s">
        <v>203</v>
      </c>
      <c r="C44" s="2" t="s">
        <v>28</v>
      </c>
      <c r="D44" s="3">
        <v>165565</v>
      </c>
      <c r="E44" s="2" t="s">
        <v>80</v>
      </c>
      <c r="F44" s="3">
        <v>35795808</v>
      </c>
      <c r="G44" s="2">
        <v>3349951</v>
      </c>
      <c r="H44" s="2" t="s">
        <v>79</v>
      </c>
      <c r="I44" s="8">
        <v>15</v>
      </c>
      <c r="J44" s="9">
        <f>VLOOKUP(H44,[1]zmluvy_detail!$C$2:$D$172,2,0)</f>
        <v>43160</v>
      </c>
      <c r="K44" s="2" t="s">
        <v>14</v>
      </c>
      <c r="L44" s="5" t="s">
        <v>14</v>
      </c>
      <c r="M44" s="6">
        <f>77*8</f>
        <v>616</v>
      </c>
      <c r="N44" s="6">
        <f t="shared" si="0"/>
        <v>739.19999999999993</v>
      </c>
      <c r="O44" s="7" t="s">
        <v>81</v>
      </c>
      <c r="P44" s="2" t="s">
        <v>229</v>
      </c>
    </row>
    <row r="45" spans="1:16" ht="14" x14ac:dyDescent="0.15">
      <c r="A45" s="2" t="s">
        <v>822</v>
      </c>
      <c r="B45" s="2" t="s">
        <v>203</v>
      </c>
      <c r="C45" s="2" t="s">
        <v>28</v>
      </c>
      <c r="D45" s="3">
        <v>165565</v>
      </c>
      <c r="E45" s="2" t="s">
        <v>80</v>
      </c>
      <c r="F45" s="3">
        <v>35795808</v>
      </c>
      <c r="G45" s="2">
        <v>3349951</v>
      </c>
      <c r="H45" s="2" t="s">
        <v>79</v>
      </c>
      <c r="I45" s="8">
        <v>15</v>
      </c>
      <c r="J45" s="9">
        <f>VLOOKUP(H45,[1]zmluvy_detail!$C$2:$D$172,2,0)</f>
        <v>43160</v>
      </c>
      <c r="K45" s="2" t="s">
        <v>14</v>
      </c>
      <c r="L45" s="5" t="s">
        <v>14</v>
      </c>
      <c r="M45" s="6">
        <v>616</v>
      </c>
      <c r="N45" s="6">
        <f t="shared" si="0"/>
        <v>739.19999999999993</v>
      </c>
      <c r="O45" s="7" t="s">
        <v>81</v>
      </c>
      <c r="P45" s="2" t="s">
        <v>229</v>
      </c>
    </row>
    <row r="46" spans="1:16" ht="14" x14ac:dyDescent="0.15">
      <c r="A46" s="2" t="s">
        <v>822</v>
      </c>
      <c r="B46" s="2" t="s">
        <v>203</v>
      </c>
      <c r="C46" s="2" t="s">
        <v>84</v>
      </c>
      <c r="D46" s="3">
        <v>44570783</v>
      </c>
      <c r="E46" s="2" t="s">
        <v>18</v>
      </c>
      <c r="F46" s="3">
        <v>35760419</v>
      </c>
      <c r="G46" s="2">
        <v>3971822</v>
      </c>
      <c r="H46" s="2" t="s">
        <v>83</v>
      </c>
      <c r="I46" s="8">
        <v>16</v>
      </c>
      <c r="J46" s="9">
        <f>VLOOKUP(H46,[1]zmluvy_detail!$C$2:$D$172,2,0)</f>
        <v>43497</v>
      </c>
      <c r="K46" s="2" t="s">
        <v>8</v>
      </c>
      <c r="L46" s="5" t="s">
        <v>8</v>
      </c>
      <c r="M46" s="6">
        <v>600</v>
      </c>
      <c r="N46" s="6">
        <f t="shared" si="0"/>
        <v>720</v>
      </c>
      <c r="O46" s="7" t="s">
        <v>82</v>
      </c>
      <c r="P46" s="2" t="s">
        <v>230</v>
      </c>
    </row>
    <row r="47" spans="1:16" ht="14" x14ac:dyDescent="0.15">
      <c r="A47" s="2" t="s">
        <v>822</v>
      </c>
      <c r="B47" s="2" t="s">
        <v>203</v>
      </c>
      <c r="C47" s="2" t="s">
        <v>1028</v>
      </c>
      <c r="D47" s="3">
        <v>30807484</v>
      </c>
      <c r="E47" s="2" t="s">
        <v>86</v>
      </c>
      <c r="F47" s="3">
        <v>35743468</v>
      </c>
      <c r="G47" s="2">
        <v>3970513</v>
      </c>
      <c r="H47" s="2" t="s">
        <v>87</v>
      </c>
      <c r="I47" s="8">
        <v>17</v>
      </c>
      <c r="J47" s="9">
        <f>VLOOKUP(H47,[1]zmluvy_detail!$C$2:$D$172,2,0)</f>
        <v>43558</v>
      </c>
      <c r="K47" s="2" t="s">
        <v>8</v>
      </c>
      <c r="L47" s="5" t="s">
        <v>8</v>
      </c>
      <c r="M47" s="6">
        <v>500</v>
      </c>
      <c r="N47" s="6">
        <f t="shared" si="0"/>
        <v>600</v>
      </c>
      <c r="O47" s="7" t="s">
        <v>85</v>
      </c>
      <c r="P47" s="2" t="s">
        <v>231</v>
      </c>
    </row>
    <row r="48" spans="1:16" ht="14" x14ac:dyDescent="0.15">
      <c r="A48" s="2" t="s">
        <v>822</v>
      </c>
      <c r="B48" s="2" t="s">
        <v>203</v>
      </c>
      <c r="C48" s="2" t="s">
        <v>17</v>
      </c>
      <c r="D48" s="3">
        <v>151742</v>
      </c>
      <c r="E48" s="2" t="s">
        <v>89</v>
      </c>
      <c r="F48" s="3">
        <v>31410952</v>
      </c>
      <c r="G48" s="2">
        <v>3436051</v>
      </c>
      <c r="H48" s="2" t="s">
        <v>88</v>
      </c>
      <c r="I48" s="8">
        <v>18</v>
      </c>
      <c r="J48" s="9">
        <f>VLOOKUP(H48,[1]zmluvy_detail!$C$2:$D$172,2,0)</f>
        <v>43217</v>
      </c>
      <c r="K48" s="2" t="s">
        <v>9</v>
      </c>
      <c r="L48" s="5" t="s">
        <v>9</v>
      </c>
      <c r="M48" s="6">
        <v>842.4</v>
      </c>
      <c r="N48" s="6">
        <f t="shared" si="0"/>
        <v>1010.8799999999999</v>
      </c>
      <c r="O48" s="7" t="s">
        <v>90</v>
      </c>
      <c r="P48" s="2" t="s">
        <v>232</v>
      </c>
    </row>
    <row r="49" spans="1:16" ht="14" x14ac:dyDescent="0.15">
      <c r="A49" s="2" t="s">
        <v>822</v>
      </c>
      <c r="B49" s="2" t="s">
        <v>203</v>
      </c>
      <c r="C49" s="2" t="s">
        <v>17</v>
      </c>
      <c r="D49" s="3">
        <v>151742</v>
      </c>
      <c r="E49" s="2" t="s">
        <v>89</v>
      </c>
      <c r="F49" s="3">
        <v>31410952</v>
      </c>
      <c r="G49" s="2">
        <v>3436051</v>
      </c>
      <c r="H49" s="2" t="s">
        <v>88</v>
      </c>
      <c r="I49" s="8">
        <v>18</v>
      </c>
      <c r="J49" s="9">
        <f>VLOOKUP(H49,[1]zmluvy_detail!$C$2:$D$172,2,0)</f>
        <v>43217</v>
      </c>
      <c r="K49" s="2" t="s">
        <v>16</v>
      </c>
      <c r="L49" s="5" t="s">
        <v>16</v>
      </c>
      <c r="M49" s="6">
        <v>416</v>
      </c>
      <c r="N49" s="6">
        <f t="shared" si="0"/>
        <v>499.2</v>
      </c>
      <c r="O49" s="7" t="s">
        <v>90</v>
      </c>
      <c r="P49" s="2" t="s">
        <v>232</v>
      </c>
    </row>
    <row r="50" spans="1:16" ht="14" x14ac:dyDescent="0.15">
      <c r="A50" s="2" t="s">
        <v>822</v>
      </c>
      <c r="B50" s="2" t="s">
        <v>203</v>
      </c>
      <c r="C50" s="2" t="s">
        <v>17</v>
      </c>
      <c r="D50" s="3">
        <v>151742</v>
      </c>
      <c r="E50" s="2" t="s">
        <v>89</v>
      </c>
      <c r="F50" s="3">
        <v>31410952</v>
      </c>
      <c r="G50" s="2">
        <v>3436051</v>
      </c>
      <c r="H50" s="2" t="s">
        <v>88</v>
      </c>
      <c r="I50" s="8">
        <v>18</v>
      </c>
      <c r="J50" s="9">
        <f>VLOOKUP(H50,[1]zmluvy_detail!$C$2:$D$172,2,0)</f>
        <v>43217</v>
      </c>
      <c r="K50" s="2" t="s">
        <v>6</v>
      </c>
      <c r="L50" s="5" t="s">
        <v>6</v>
      </c>
      <c r="M50" s="6">
        <v>448</v>
      </c>
      <c r="N50" s="6">
        <f t="shared" si="0"/>
        <v>537.6</v>
      </c>
      <c r="O50" s="7" t="s">
        <v>90</v>
      </c>
      <c r="P50" s="2" t="s">
        <v>232</v>
      </c>
    </row>
    <row r="51" spans="1:16" ht="14" x14ac:dyDescent="0.15">
      <c r="A51" s="2" t="s">
        <v>822</v>
      </c>
      <c r="B51" s="2" t="s">
        <v>203</v>
      </c>
      <c r="C51" s="2" t="s">
        <v>17</v>
      </c>
      <c r="D51" s="3">
        <v>151742</v>
      </c>
      <c r="E51" s="2" t="s">
        <v>89</v>
      </c>
      <c r="F51" s="3">
        <v>31410952</v>
      </c>
      <c r="G51" s="2">
        <v>3436051</v>
      </c>
      <c r="H51" s="2" t="s">
        <v>88</v>
      </c>
      <c r="I51" s="8">
        <v>18</v>
      </c>
      <c r="J51" s="9">
        <f>VLOOKUP(H51,[1]zmluvy_detail!$C$2:$D$172,2,0)</f>
        <v>43217</v>
      </c>
      <c r="K51" s="2" t="s">
        <v>13</v>
      </c>
      <c r="L51" s="5" t="s">
        <v>13</v>
      </c>
      <c r="M51" s="6">
        <v>448</v>
      </c>
      <c r="N51" s="6">
        <f t="shared" si="0"/>
        <v>537.6</v>
      </c>
      <c r="O51" s="7" t="s">
        <v>90</v>
      </c>
      <c r="P51" s="2" t="s">
        <v>232</v>
      </c>
    </row>
    <row r="52" spans="1:16" ht="14" x14ac:dyDescent="0.15">
      <c r="A52" s="2" t="s">
        <v>822</v>
      </c>
      <c r="B52" s="2" t="s">
        <v>203</v>
      </c>
      <c r="C52" s="2" t="s">
        <v>17</v>
      </c>
      <c r="D52" s="3">
        <v>151742</v>
      </c>
      <c r="E52" s="2" t="s">
        <v>89</v>
      </c>
      <c r="F52" s="3">
        <v>31410952</v>
      </c>
      <c r="G52" s="2">
        <v>3436051</v>
      </c>
      <c r="H52" s="2" t="s">
        <v>88</v>
      </c>
      <c r="I52" s="8">
        <v>18</v>
      </c>
      <c r="J52" s="9">
        <f>VLOOKUP(H52,[1]zmluvy_detail!$C$2:$D$172,2,0)</f>
        <v>43217</v>
      </c>
      <c r="K52" s="2" t="s">
        <v>13</v>
      </c>
      <c r="L52" s="5" t="s">
        <v>13</v>
      </c>
      <c r="M52" s="6">
        <v>448</v>
      </c>
      <c r="N52" s="6">
        <f t="shared" si="0"/>
        <v>537.6</v>
      </c>
      <c r="O52" s="7" t="s">
        <v>90</v>
      </c>
      <c r="P52" s="2" t="s">
        <v>232</v>
      </c>
    </row>
    <row r="53" spans="1:16" ht="14" x14ac:dyDescent="0.15">
      <c r="A53" s="2" t="s">
        <v>822</v>
      </c>
      <c r="B53" s="2" t="s">
        <v>203</v>
      </c>
      <c r="C53" s="2" t="s">
        <v>17</v>
      </c>
      <c r="D53" s="3">
        <v>151742</v>
      </c>
      <c r="E53" s="2" t="s">
        <v>89</v>
      </c>
      <c r="F53" s="3">
        <v>31410952</v>
      </c>
      <c r="G53" s="2">
        <v>3436051</v>
      </c>
      <c r="H53" s="2" t="s">
        <v>88</v>
      </c>
      <c r="I53" s="8">
        <v>18</v>
      </c>
      <c r="J53" s="9">
        <f>VLOOKUP(H53,[1]zmluvy_detail!$C$2:$D$172,2,0)</f>
        <v>43217</v>
      </c>
      <c r="K53" s="2" t="s">
        <v>13</v>
      </c>
      <c r="L53" s="5" t="s">
        <v>13</v>
      </c>
      <c r="M53" s="6">
        <v>416</v>
      </c>
      <c r="N53" s="6">
        <f t="shared" si="0"/>
        <v>499.2</v>
      </c>
      <c r="O53" s="7" t="s">
        <v>90</v>
      </c>
      <c r="P53" s="2" t="s">
        <v>232</v>
      </c>
    </row>
    <row r="54" spans="1:16" ht="14" x14ac:dyDescent="0.15">
      <c r="A54" s="2" t="s">
        <v>822</v>
      </c>
      <c r="B54" s="2" t="s">
        <v>203</v>
      </c>
      <c r="C54" s="2" t="s">
        <v>17</v>
      </c>
      <c r="D54" s="3">
        <v>151742</v>
      </c>
      <c r="E54" s="2" t="s">
        <v>89</v>
      </c>
      <c r="F54" s="3">
        <v>31410952</v>
      </c>
      <c r="G54" s="2">
        <v>3436051</v>
      </c>
      <c r="H54" s="2" t="s">
        <v>88</v>
      </c>
      <c r="I54" s="8">
        <v>18</v>
      </c>
      <c r="J54" s="9">
        <f>VLOOKUP(H54,[1]zmluvy_detail!$C$2:$D$172,2,0)</f>
        <v>43217</v>
      </c>
      <c r="K54" s="2" t="s">
        <v>13</v>
      </c>
      <c r="L54" s="5" t="s">
        <v>13</v>
      </c>
      <c r="M54" s="6">
        <v>472</v>
      </c>
      <c r="N54" s="6">
        <f t="shared" si="0"/>
        <v>566.4</v>
      </c>
      <c r="O54" s="7" t="s">
        <v>90</v>
      </c>
      <c r="P54" s="2" t="s">
        <v>232</v>
      </c>
    </row>
    <row r="55" spans="1:16" ht="14" x14ac:dyDescent="0.15">
      <c r="A55" s="2" t="s">
        <v>822</v>
      </c>
      <c r="B55" s="2" t="s">
        <v>203</v>
      </c>
      <c r="C55" s="2" t="s">
        <v>17</v>
      </c>
      <c r="D55" s="3">
        <v>151742</v>
      </c>
      <c r="E55" s="2" t="s">
        <v>89</v>
      </c>
      <c r="F55" s="3">
        <v>31410952</v>
      </c>
      <c r="G55" s="2">
        <v>3436051</v>
      </c>
      <c r="H55" s="2" t="s">
        <v>88</v>
      </c>
      <c r="I55" s="8">
        <v>18</v>
      </c>
      <c r="J55" s="9">
        <f>VLOOKUP(H55,[1]zmluvy_detail!$C$2:$D$172,2,0)</f>
        <v>43217</v>
      </c>
      <c r="K55" s="2" t="s">
        <v>15</v>
      </c>
      <c r="L55" s="5" t="s">
        <v>15</v>
      </c>
      <c r="M55" s="6">
        <v>368</v>
      </c>
      <c r="N55" s="6">
        <f t="shared" si="0"/>
        <v>441.59999999999997</v>
      </c>
      <c r="O55" s="7" t="s">
        <v>90</v>
      </c>
      <c r="P55" s="2" t="s">
        <v>232</v>
      </c>
    </row>
    <row r="56" spans="1:16" ht="14" x14ac:dyDescent="0.15">
      <c r="A56" s="2" t="s">
        <v>822</v>
      </c>
      <c r="B56" s="2" t="s">
        <v>203</v>
      </c>
      <c r="C56" s="2" t="s">
        <v>17</v>
      </c>
      <c r="D56" s="3">
        <v>151742</v>
      </c>
      <c r="E56" s="2" t="s">
        <v>89</v>
      </c>
      <c r="F56" s="3">
        <v>31410952</v>
      </c>
      <c r="G56" s="2">
        <v>3436051</v>
      </c>
      <c r="H56" s="2" t="s">
        <v>88</v>
      </c>
      <c r="I56" s="8">
        <v>18</v>
      </c>
      <c r="J56" s="9">
        <f>VLOOKUP(H56,[1]zmluvy_detail!$C$2:$D$172,2,0)</f>
        <v>43217</v>
      </c>
      <c r="K56" s="2" t="s">
        <v>7</v>
      </c>
      <c r="L56" s="5" t="s">
        <v>7</v>
      </c>
      <c r="M56" s="6">
        <v>480</v>
      </c>
      <c r="N56" s="6">
        <f t="shared" si="0"/>
        <v>576</v>
      </c>
      <c r="O56" s="7" t="s">
        <v>90</v>
      </c>
      <c r="P56" s="2" t="s">
        <v>232</v>
      </c>
    </row>
    <row r="57" spans="1:16" ht="14" x14ac:dyDescent="0.15">
      <c r="A57" s="2" t="s">
        <v>822</v>
      </c>
      <c r="B57" s="2" t="s">
        <v>203</v>
      </c>
      <c r="C57" s="2" t="s">
        <v>17</v>
      </c>
      <c r="D57" s="3">
        <v>151742</v>
      </c>
      <c r="E57" s="2" t="s">
        <v>89</v>
      </c>
      <c r="F57" s="3">
        <v>31410952</v>
      </c>
      <c r="G57" s="2">
        <v>3436051</v>
      </c>
      <c r="H57" s="2" t="s">
        <v>88</v>
      </c>
      <c r="I57" s="8">
        <v>18</v>
      </c>
      <c r="J57" s="9">
        <f>VLOOKUP(H57,[1]zmluvy_detail!$C$2:$D$172,2,0)</f>
        <v>43217</v>
      </c>
      <c r="K57" s="2" t="s">
        <v>10</v>
      </c>
      <c r="L57" s="5" t="s">
        <v>10</v>
      </c>
      <c r="M57" s="6">
        <v>416</v>
      </c>
      <c r="N57" s="6">
        <f t="shared" si="0"/>
        <v>499.2</v>
      </c>
      <c r="O57" s="7" t="s">
        <v>90</v>
      </c>
      <c r="P57" s="2" t="s">
        <v>232</v>
      </c>
    </row>
    <row r="58" spans="1:16" ht="14" x14ac:dyDescent="0.15">
      <c r="A58" s="2" t="s">
        <v>822</v>
      </c>
      <c r="B58" s="2" t="s">
        <v>203</v>
      </c>
      <c r="C58" s="2" t="s">
        <v>17</v>
      </c>
      <c r="D58" s="3">
        <v>151742</v>
      </c>
      <c r="E58" s="2" t="s">
        <v>89</v>
      </c>
      <c r="F58" s="3">
        <v>31410952</v>
      </c>
      <c r="G58" s="2">
        <v>3436051</v>
      </c>
      <c r="H58" s="2" t="s">
        <v>88</v>
      </c>
      <c r="I58" s="8">
        <v>18</v>
      </c>
      <c r="J58" s="9">
        <f>VLOOKUP(H58,[1]zmluvy_detail!$C$2:$D$172,2,0)</f>
        <v>43217</v>
      </c>
      <c r="K58" s="2" t="s">
        <v>13</v>
      </c>
      <c r="L58" s="5" t="s">
        <v>13</v>
      </c>
      <c r="M58" s="6">
        <v>400</v>
      </c>
      <c r="N58" s="6">
        <f t="shared" si="0"/>
        <v>480</v>
      </c>
      <c r="O58" s="7" t="s">
        <v>90</v>
      </c>
      <c r="P58" s="2" t="s">
        <v>232</v>
      </c>
    </row>
    <row r="59" spans="1:16" ht="14" x14ac:dyDescent="0.15">
      <c r="A59" s="2" t="s">
        <v>822</v>
      </c>
      <c r="B59" s="2" t="s">
        <v>203</v>
      </c>
      <c r="C59" s="2" t="s">
        <v>17</v>
      </c>
      <c r="D59" s="3">
        <v>151742</v>
      </c>
      <c r="E59" s="2" t="s">
        <v>89</v>
      </c>
      <c r="F59" s="3">
        <v>31410952</v>
      </c>
      <c r="G59" s="2">
        <v>3436051</v>
      </c>
      <c r="H59" s="2" t="s">
        <v>88</v>
      </c>
      <c r="I59" s="8">
        <v>18</v>
      </c>
      <c r="J59" s="9">
        <f>VLOOKUP(H59,[1]zmluvy_detail!$C$2:$D$172,2,0)</f>
        <v>43217</v>
      </c>
      <c r="K59" s="2" t="s">
        <v>12</v>
      </c>
      <c r="L59" s="5" t="s">
        <v>12</v>
      </c>
      <c r="M59" s="6">
        <v>368</v>
      </c>
      <c r="N59" s="6">
        <f t="shared" si="0"/>
        <v>441.59999999999997</v>
      </c>
      <c r="O59" s="7" t="s">
        <v>90</v>
      </c>
      <c r="P59" s="2" t="s">
        <v>232</v>
      </c>
    </row>
    <row r="60" spans="1:16" ht="14" x14ac:dyDescent="0.15">
      <c r="A60" s="2" t="s">
        <v>822</v>
      </c>
      <c r="B60" s="2" t="s">
        <v>203</v>
      </c>
      <c r="C60" s="2" t="s">
        <v>92</v>
      </c>
      <c r="D60" s="3">
        <v>42499500</v>
      </c>
      <c r="E60" s="2" t="s">
        <v>18</v>
      </c>
      <c r="F60" s="3">
        <v>35760419</v>
      </c>
      <c r="G60" s="2">
        <v>3798737</v>
      </c>
      <c r="H60" s="2" t="s">
        <v>91</v>
      </c>
      <c r="I60" s="8">
        <v>19</v>
      </c>
      <c r="J60" s="9">
        <f>VLOOKUP(H60,[1]zmluvy_detail!$C$2:$D$172,2,0)</f>
        <v>43439</v>
      </c>
      <c r="K60" s="2" t="s">
        <v>8</v>
      </c>
      <c r="L60" s="5" t="s">
        <v>8</v>
      </c>
      <c r="M60" s="6">
        <f>89.23*8</f>
        <v>713.84</v>
      </c>
      <c r="N60" s="6">
        <f t="shared" si="0"/>
        <v>856.60800000000006</v>
      </c>
      <c r="O60" s="7" t="s">
        <v>93</v>
      </c>
      <c r="P60" s="2" t="s">
        <v>233</v>
      </c>
    </row>
    <row r="61" spans="1:16" ht="14" x14ac:dyDescent="0.15">
      <c r="A61" s="2" t="s">
        <v>822</v>
      </c>
      <c r="B61" s="2" t="s">
        <v>203</v>
      </c>
      <c r="C61" s="2" t="s">
        <v>92</v>
      </c>
      <c r="D61" s="3">
        <v>42499500</v>
      </c>
      <c r="E61" s="2" t="s">
        <v>18</v>
      </c>
      <c r="F61" s="3">
        <v>35760419</v>
      </c>
      <c r="G61" s="2">
        <v>3682612</v>
      </c>
      <c r="H61" s="2" t="s">
        <v>94</v>
      </c>
      <c r="I61" s="8">
        <v>20</v>
      </c>
      <c r="J61" s="9">
        <f>VLOOKUP(H61,[1]zmluvy_detail!$C$2:$D$172,2,0)</f>
        <v>43375</v>
      </c>
      <c r="K61" s="2" t="s">
        <v>8</v>
      </c>
      <c r="L61" s="5" t="s">
        <v>8</v>
      </c>
      <c r="M61" s="6">
        <f>89.23*8</f>
        <v>713.84</v>
      </c>
      <c r="N61" s="6">
        <f t="shared" si="0"/>
        <v>856.60800000000006</v>
      </c>
      <c r="O61" s="7" t="s">
        <v>93</v>
      </c>
      <c r="P61" s="2" t="s">
        <v>233</v>
      </c>
    </row>
    <row r="62" spans="1:16" ht="14" x14ac:dyDescent="0.15">
      <c r="A62" s="2" t="s">
        <v>822</v>
      </c>
      <c r="B62" s="2" t="s">
        <v>203</v>
      </c>
      <c r="C62" s="2" t="s">
        <v>95</v>
      </c>
      <c r="D62" s="3">
        <v>151564</v>
      </c>
      <c r="E62" s="2" t="s">
        <v>96</v>
      </c>
      <c r="F62" s="3">
        <v>31361552</v>
      </c>
      <c r="G62" s="2">
        <v>3803620</v>
      </c>
      <c r="H62" s="2" t="s">
        <v>97</v>
      </c>
      <c r="I62" s="8">
        <v>21</v>
      </c>
      <c r="J62" s="9">
        <f>VLOOKUP(H62,[1]zmluvy_detail!$C$2:$D$172,2,0)</f>
        <v>43438</v>
      </c>
      <c r="K62" s="2" t="s">
        <v>13</v>
      </c>
      <c r="L62" s="5" t="s">
        <v>13</v>
      </c>
      <c r="M62" s="6">
        <v>560</v>
      </c>
      <c r="N62" s="6">
        <f t="shared" si="0"/>
        <v>672</v>
      </c>
      <c r="O62" s="7" t="s">
        <v>98</v>
      </c>
      <c r="P62" s="2" t="s">
        <v>234</v>
      </c>
    </row>
    <row r="63" spans="1:16" ht="14" x14ac:dyDescent="0.15">
      <c r="A63" s="2" t="s">
        <v>822</v>
      </c>
      <c r="B63" s="2" t="s">
        <v>203</v>
      </c>
      <c r="C63" s="2" t="s">
        <v>95</v>
      </c>
      <c r="D63" s="3">
        <v>151564</v>
      </c>
      <c r="E63" s="2" t="s">
        <v>96</v>
      </c>
      <c r="F63" s="3">
        <v>31361552</v>
      </c>
      <c r="G63" s="2">
        <v>3803620</v>
      </c>
      <c r="H63" s="2" t="s">
        <v>97</v>
      </c>
      <c r="I63" s="8">
        <v>21</v>
      </c>
      <c r="J63" s="9">
        <f>VLOOKUP(H63,[1]zmluvy_detail!$C$2:$D$172,2,0)</f>
        <v>43438</v>
      </c>
      <c r="K63" s="2" t="s">
        <v>7</v>
      </c>
      <c r="L63" s="5" t="s">
        <v>7</v>
      </c>
      <c r="M63" s="6">
        <v>720</v>
      </c>
      <c r="N63" s="6">
        <f t="shared" si="0"/>
        <v>864</v>
      </c>
      <c r="O63" s="7" t="s">
        <v>98</v>
      </c>
      <c r="P63" s="2" t="s">
        <v>234</v>
      </c>
    </row>
    <row r="64" spans="1:16" ht="14" x14ac:dyDescent="0.15">
      <c r="A64" s="2" t="s">
        <v>822</v>
      </c>
      <c r="B64" s="2" t="s">
        <v>203</v>
      </c>
      <c r="C64" s="2" t="s">
        <v>95</v>
      </c>
      <c r="D64" s="3">
        <v>151564</v>
      </c>
      <c r="E64" s="2" t="s">
        <v>96</v>
      </c>
      <c r="F64" s="3">
        <v>31361552</v>
      </c>
      <c r="G64" s="2">
        <v>3803620</v>
      </c>
      <c r="H64" s="2" t="s">
        <v>97</v>
      </c>
      <c r="I64" s="8">
        <v>21</v>
      </c>
      <c r="J64" s="9">
        <f>VLOOKUP(H64,[1]zmluvy_detail!$C$2:$D$172,2,0)</f>
        <v>43438</v>
      </c>
      <c r="K64" s="2" t="s">
        <v>16</v>
      </c>
      <c r="L64" s="5" t="s">
        <v>16</v>
      </c>
      <c r="M64" s="6">
        <v>720</v>
      </c>
      <c r="N64" s="6">
        <f t="shared" si="0"/>
        <v>864</v>
      </c>
      <c r="O64" s="7" t="s">
        <v>98</v>
      </c>
      <c r="P64" s="2" t="s">
        <v>234</v>
      </c>
    </row>
    <row r="65" spans="1:16" ht="14" x14ac:dyDescent="0.15">
      <c r="A65" s="2" t="s">
        <v>822</v>
      </c>
      <c r="B65" s="2" t="s">
        <v>203</v>
      </c>
      <c r="C65" s="2" t="s">
        <v>95</v>
      </c>
      <c r="D65" s="3">
        <v>151564</v>
      </c>
      <c r="E65" s="2" t="s">
        <v>96</v>
      </c>
      <c r="F65" s="3">
        <v>31361552</v>
      </c>
      <c r="G65" s="2">
        <v>3803620</v>
      </c>
      <c r="H65" s="2" t="s">
        <v>97</v>
      </c>
      <c r="I65" s="8">
        <v>21</v>
      </c>
      <c r="J65" s="9">
        <f>VLOOKUP(H65,[1]zmluvy_detail!$C$2:$D$172,2,0)</f>
        <v>43438</v>
      </c>
      <c r="K65" s="2" t="s">
        <v>10</v>
      </c>
      <c r="L65" s="5" t="s">
        <v>10</v>
      </c>
      <c r="M65" s="6">
        <v>640</v>
      </c>
      <c r="N65" s="6">
        <f t="shared" si="0"/>
        <v>768</v>
      </c>
      <c r="O65" s="7" t="s">
        <v>98</v>
      </c>
      <c r="P65" s="2" t="s">
        <v>234</v>
      </c>
    </row>
    <row r="66" spans="1:16" ht="14" x14ac:dyDescent="0.15">
      <c r="A66" s="2" t="s">
        <v>822</v>
      </c>
      <c r="B66" s="2" t="s">
        <v>203</v>
      </c>
      <c r="C66" s="2" t="s">
        <v>95</v>
      </c>
      <c r="D66" s="3">
        <v>151564</v>
      </c>
      <c r="E66" s="2" t="s">
        <v>96</v>
      </c>
      <c r="F66" s="3">
        <v>31361552</v>
      </c>
      <c r="G66" s="2">
        <v>3803620</v>
      </c>
      <c r="H66" s="2" t="s">
        <v>97</v>
      </c>
      <c r="I66" s="8">
        <v>21</v>
      </c>
      <c r="J66" s="9">
        <f>VLOOKUP(H66,[1]zmluvy_detail!$C$2:$D$172,2,0)</f>
        <v>43438</v>
      </c>
      <c r="K66" s="2" t="s">
        <v>14</v>
      </c>
      <c r="L66" s="5" t="s">
        <v>14</v>
      </c>
      <c r="M66" s="6">
        <v>720</v>
      </c>
      <c r="N66" s="6">
        <f t="shared" si="0"/>
        <v>864</v>
      </c>
      <c r="O66" s="7" t="s">
        <v>98</v>
      </c>
      <c r="P66" s="2" t="s">
        <v>234</v>
      </c>
    </row>
    <row r="67" spans="1:16" ht="14" x14ac:dyDescent="0.15">
      <c r="A67" s="2" t="s">
        <v>822</v>
      </c>
      <c r="B67" s="2" t="s">
        <v>203</v>
      </c>
      <c r="C67" s="2" t="s">
        <v>95</v>
      </c>
      <c r="D67" s="3">
        <v>151564</v>
      </c>
      <c r="E67" s="2" t="s">
        <v>96</v>
      </c>
      <c r="F67" s="3">
        <v>31361552</v>
      </c>
      <c r="G67" s="2">
        <v>3803620</v>
      </c>
      <c r="H67" s="2" t="s">
        <v>97</v>
      </c>
      <c r="I67" s="8">
        <v>21</v>
      </c>
      <c r="J67" s="9">
        <f>VLOOKUP(H67,[1]zmluvy_detail!$C$2:$D$172,2,0)</f>
        <v>43438</v>
      </c>
      <c r="K67" s="2" t="s">
        <v>15</v>
      </c>
      <c r="L67" s="5" t="s">
        <v>15</v>
      </c>
      <c r="M67" s="6">
        <v>560</v>
      </c>
      <c r="N67" s="6">
        <f t="shared" ref="N67:N113" si="1">M67*1.2</f>
        <v>672</v>
      </c>
      <c r="O67" s="7" t="s">
        <v>98</v>
      </c>
      <c r="P67" s="2" t="s">
        <v>234</v>
      </c>
    </row>
    <row r="68" spans="1:16" ht="14" x14ac:dyDescent="0.15">
      <c r="A68" s="2" t="s">
        <v>822</v>
      </c>
      <c r="B68" s="2" t="s">
        <v>203</v>
      </c>
      <c r="C68" s="2" t="s">
        <v>99</v>
      </c>
      <c r="D68" s="3">
        <v>17335825</v>
      </c>
      <c r="E68" s="2" t="s">
        <v>18</v>
      </c>
      <c r="F68" s="3">
        <v>35760419</v>
      </c>
      <c r="G68" s="2">
        <v>3395718</v>
      </c>
      <c r="H68" s="2" t="s">
        <v>101</v>
      </c>
      <c r="I68" s="8">
        <v>22</v>
      </c>
      <c r="J68" s="9">
        <f>VLOOKUP(H68,[1]zmluvy_detail!$C$2:$D$172,2,0)</f>
        <v>43187</v>
      </c>
      <c r="K68" s="2" t="s">
        <v>8</v>
      </c>
      <c r="L68" s="5" t="s">
        <v>8</v>
      </c>
      <c r="M68" s="6">
        <f>75*8</f>
        <v>600</v>
      </c>
      <c r="N68" s="6">
        <f t="shared" si="1"/>
        <v>720</v>
      </c>
      <c r="O68" s="7" t="s">
        <v>100</v>
      </c>
      <c r="P68" s="2" t="s">
        <v>235</v>
      </c>
    </row>
    <row r="69" spans="1:16" ht="14" x14ac:dyDescent="0.15">
      <c r="A69" s="2" t="s">
        <v>822</v>
      </c>
      <c r="B69" s="2" t="s">
        <v>203</v>
      </c>
      <c r="C69" s="2" t="s">
        <v>57</v>
      </c>
      <c r="D69" s="3">
        <v>36631124</v>
      </c>
      <c r="E69" s="2" t="s">
        <v>103</v>
      </c>
      <c r="F69" s="3">
        <v>31361552</v>
      </c>
      <c r="G69" s="2">
        <v>3474278</v>
      </c>
      <c r="H69" s="2" t="s">
        <v>104</v>
      </c>
      <c r="I69" s="8">
        <v>23</v>
      </c>
      <c r="J69" s="9">
        <f>VLOOKUP(H69,[1]zmluvy_detail!$C$2:$D$172,2,0)</f>
        <v>43245</v>
      </c>
      <c r="K69" s="2" t="s">
        <v>7</v>
      </c>
      <c r="L69" s="5" t="s">
        <v>7</v>
      </c>
      <c r="M69" s="6">
        <v>720</v>
      </c>
      <c r="N69" s="6">
        <f t="shared" si="1"/>
        <v>864</v>
      </c>
      <c r="O69" s="7" t="s">
        <v>102</v>
      </c>
      <c r="P69" s="2" t="s">
        <v>236</v>
      </c>
    </row>
    <row r="70" spans="1:16" ht="14" x14ac:dyDescent="0.15">
      <c r="A70" s="2" t="s">
        <v>822</v>
      </c>
      <c r="B70" s="2" t="s">
        <v>203</v>
      </c>
      <c r="C70" s="2" t="s">
        <v>57</v>
      </c>
      <c r="D70" s="3">
        <v>36631124</v>
      </c>
      <c r="E70" s="2" t="s">
        <v>103</v>
      </c>
      <c r="F70" s="3">
        <v>31361552</v>
      </c>
      <c r="G70" s="2">
        <v>3474278</v>
      </c>
      <c r="H70" s="2" t="s">
        <v>104</v>
      </c>
      <c r="I70" s="8">
        <v>23</v>
      </c>
      <c r="J70" s="9">
        <f>VLOOKUP(H70,[1]zmluvy_detail!$C$2:$D$172,2,0)</f>
        <v>43245</v>
      </c>
      <c r="K70" s="2" t="s">
        <v>16</v>
      </c>
      <c r="L70" s="5" t="s">
        <v>16</v>
      </c>
      <c r="M70" s="6">
        <v>720</v>
      </c>
      <c r="N70" s="6">
        <f t="shared" si="1"/>
        <v>864</v>
      </c>
      <c r="O70" s="7" t="s">
        <v>102</v>
      </c>
      <c r="P70" s="2" t="s">
        <v>236</v>
      </c>
    </row>
    <row r="71" spans="1:16" ht="14" x14ac:dyDescent="0.15">
      <c r="A71" s="2" t="s">
        <v>822</v>
      </c>
      <c r="B71" s="2" t="s">
        <v>203</v>
      </c>
      <c r="C71" s="2" t="s">
        <v>57</v>
      </c>
      <c r="D71" s="3">
        <v>36631124</v>
      </c>
      <c r="E71" s="2" t="s">
        <v>103</v>
      </c>
      <c r="F71" s="3">
        <v>31361552</v>
      </c>
      <c r="G71" s="2">
        <v>3474278</v>
      </c>
      <c r="H71" s="2" t="s">
        <v>104</v>
      </c>
      <c r="I71" s="8">
        <v>23</v>
      </c>
      <c r="J71" s="9">
        <f>VLOOKUP(H71,[1]zmluvy_detail!$C$2:$D$172,2,0)</f>
        <v>43245</v>
      </c>
      <c r="K71" s="2" t="s">
        <v>13</v>
      </c>
      <c r="L71" s="5" t="s">
        <v>13</v>
      </c>
      <c r="M71" s="6">
        <v>640</v>
      </c>
      <c r="N71" s="6">
        <f t="shared" si="1"/>
        <v>768</v>
      </c>
      <c r="O71" s="7" t="s">
        <v>102</v>
      </c>
      <c r="P71" s="2" t="s">
        <v>236</v>
      </c>
    </row>
    <row r="72" spans="1:16" ht="14" x14ac:dyDescent="0.15">
      <c r="A72" s="2" t="s">
        <v>822</v>
      </c>
      <c r="B72" s="2" t="s">
        <v>203</v>
      </c>
      <c r="C72" s="2" t="s">
        <v>57</v>
      </c>
      <c r="D72" s="3">
        <v>36631124</v>
      </c>
      <c r="E72" s="2" t="s">
        <v>103</v>
      </c>
      <c r="F72" s="3">
        <v>31361552</v>
      </c>
      <c r="G72" s="2">
        <v>3474278</v>
      </c>
      <c r="H72" s="2" t="s">
        <v>104</v>
      </c>
      <c r="I72" s="8">
        <v>23</v>
      </c>
      <c r="J72" s="9">
        <f>VLOOKUP(H72,[1]zmluvy_detail!$C$2:$D$172,2,0)</f>
        <v>43245</v>
      </c>
      <c r="K72" s="2" t="s">
        <v>13</v>
      </c>
      <c r="L72" s="5" t="s">
        <v>13</v>
      </c>
      <c r="M72" s="6">
        <v>640</v>
      </c>
      <c r="N72" s="6">
        <f t="shared" si="1"/>
        <v>768</v>
      </c>
      <c r="O72" s="7" t="s">
        <v>102</v>
      </c>
      <c r="P72" s="2" t="s">
        <v>236</v>
      </c>
    </row>
    <row r="73" spans="1:16" ht="14" x14ac:dyDescent="0.15">
      <c r="A73" s="2" t="s">
        <v>822</v>
      </c>
      <c r="B73" s="2" t="s">
        <v>203</v>
      </c>
      <c r="C73" s="2" t="s">
        <v>57</v>
      </c>
      <c r="D73" s="3">
        <v>36631124</v>
      </c>
      <c r="E73" s="2" t="s">
        <v>103</v>
      </c>
      <c r="F73" s="3">
        <v>31361552</v>
      </c>
      <c r="G73" s="2">
        <v>3474278</v>
      </c>
      <c r="H73" s="2" t="s">
        <v>104</v>
      </c>
      <c r="I73" s="8">
        <v>23</v>
      </c>
      <c r="J73" s="9">
        <f>VLOOKUP(H73,[1]zmluvy_detail!$C$2:$D$172,2,0)</f>
        <v>43245</v>
      </c>
      <c r="K73" s="2" t="s">
        <v>6</v>
      </c>
      <c r="L73" s="5" t="s">
        <v>6</v>
      </c>
      <c r="M73" s="6">
        <v>720</v>
      </c>
      <c r="N73" s="6">
        <f t="shared" si="1"/>
        <v>864</v>
      </c>
      <c r="O73" s="7" t="s">
        <v>102</v>
      </c>
      <c r="P73" s="2" t="s">
        <v>236</v>
      </c>
    </row>
    <row r="74" spans="1:16" ht="14" x14ac:dyDescent="0.15">
      <c r="A74" s="2" t="s">
        <v>822</v>
      </c>
      <c r="B74" s="2" t="s">
        <v>203</v>
      </c>
      <c r="C74" s="2" t="s">
        <v>57</v>
      </c>
      <c r="D74" s="3">
        <v>36631124</v>
      </c>
      <c r="E74" s="2" t="s">
        <v>103</v>
      </c>
      <c r="F74" s="3">
        <v>31361552</v>
      </c>
      <c r="G74" s="2">
        <v>3474278</v>
      </c>
      <c r="H74" s="2" t="s">
        <v>104</v>
      </c>
      <c r="I74" s="8">
        <v>23</v>
      </c>
      <c r="J74" s="9">
        <f>VLOOKUP(H74,[1]zmluvy_detail!$C$2:$D$172,2,0)</f>
        <v>43245</v>
      </c>
      <c r="K74" s="2" t="s">
        <v>13</v>
      </c>
      <c r="L74" s="5" t="s">
        <v>13</v>
      </c>
      <c r="M74" s="6">
        <v>640</v>
      </c>
      <c r="N74" s="6">
        <f t="shared" si="1"/>
        <v>768</v>
      </c>
      <c r="O74" s="7" t="s">
        <v>102</v>
      </c>
      <c r="P74" s="2" t="s">
        <v>236</v>
      </c>
    </row>
    <row r="75" spans="1:16" ht="14" x14ac:dyDescent="0.15">
      <c r="A75" s="2" t="s">
        <v>822</v>
      </c>
      <c r="B75" s="2" t="s">
        <v>203</v>
      </c>
      <c r="C75" s="2" t="s">
        <v>57</v>
      </c>
      <c r="D75" s="3">
        <v>36631124</v>
      </c>
      <c r="E75" s="2" t="s">
        <v>103</v>
      </c>
      <c r="F75" s="3">
        <v>31361552</v>
      </c>
      <c r="G75" s="2">
        <v>3474278</v>
      </c>
      <c r="H75" s="2" t="s">
        <v>104</v>
      </c>
      <c r="I75" s="8">
        <v>23</v>
      </c>
      <c r="J75" s="9">
        <f>VLOOKUP(H75,[1]zmluvy_detail!$C$2:$D$172,2,0)</f>
        <v>43245</v>
      </c>
      <c r="K75" s="2" t="s">
        <v>10</v>
      </c>
      <c r="L75" s="5" t="s">
        <v>10</v>
      </c>
      <c r="M75" s="6">
        <v>640</v>
      </c>
      <c r="N75" s="6">
        <f t="shared" si="1"/>
        <v>768</v>
      </c>
      <c r="O75" s="7" t="s">
        <v>102</v>
      </c>
      <c r="P75" s="2" t="s">
        <v>236</v>
      </c>
    </row>
    <row r="76" spans="1:16" ht="14" x14ac:dyDescent="0.15">
      <c r="A76" s="2" t="s">
        <v>822</v>
      </c>
      <c r="B76" s="2" t="s">
        <v>203</v>
      </c>
      <c r="C76" s="2" t="s">
        <v>57</v>
      </c>
      <c r="D76" s="3">
        <v>36631124</v>
      </c>
      <c r="E76" s="2" t="s">
        <v>103</v>
      </c>
      <c r="F76" s="3">
        <v>31361552</v>
      </c>
      <c r="G76" s="2">
        <v>3474278</v>
      </c>
      <c r="H76" s="2" t="s">
        <v>104</v>
      </c>
      <c r="I76" s="8">
        <v>23</v>
      </c>
      <c r="J76" s="9">
        <f>VLOOKUP(H76,[1]zmluvy_detail!$C$2:$D$172,2,0)</f>
        <v>43245</v>
      </c>
      <c r="K76" s="2" t="s">
        <v>12</v>
      </c>
      <c r="L76" s="5" t="s">
        <v>12</v>
      </c>
      <c r="M76" s="6">
        <v>560</v>
      </c>
      <c r="N76" s="6">
        <f t="shared" si="1"/>
        <v>672</v>
      </c>
      <c r="O76" s="7" t="s">
        <v>102</v>
      </c>
      <c r="P76" s="2" t="s">
        <v>236</v>
      </c>
    </row>
    <row r="77" spans="1:16" ht="14" x14ac:dyDescent="0.15">
      <c r="A77" s="2" t="s">
        <v>822</v>
      </c>
      <c r="B77" s="2" t="s">
        <v>203</v>
      </c>
      <c r="C77" s="2" t="s">
        <v>57</v>
      </c>
      <c r="D77" s="3">
        <v>36631124</v>
      </c>
      <c r="E77" s="2" t="s">
        <v>103</v>
      </c>
      <c r="F77" s="3">
        <v>31361552</v>
      </c>
      <c r="G77" s="2">
        <v>3474278</v>
      </c>
      <c r="H77" s="2" t="s">
        <v>104</v>
      </c>
      <c r="I77" s="8">
        <v>23</v>
      </c>
      <c r="J77" s="9">
        <f>VLOOKUP(H77,[1]zmluvy_detail!$C$2:$D$172,2,0)</f>
        <v>43245</v>
      </c>
      <c r="K77" s="2" t="s">
        <v>15</v>
      </c>
      <c r="L77" s="5" t="s">
        <v>15</v>
      </c>
      <c r="M77" s="6">
        <v>560</v>
      </c>
      <c r="N77" s="6">
        <f t="shared" si="1"/>
        <v>672</v>
      </c>
      <c r="O77" s="7" t="s">
        <v>102</v>
      </c>
      <c r="P77" s="2" t="s">
        <v>236</v>
      </c>
    </row>
    <row r="78" spans="1:16" ht="14" x14ac:dyDescent="0.15">
      <c r="A78" s="2" t="s">
        <v>822</v>
      </c>
      <c r="B78" s="2" t="s">
        <v>203</v>
      </c>
      <c r="C78" s="2" t="s">
        <v>57</v>
      </c>
      <c r="D78" s="3">
        <v>36631124</v>
      </c>
      <c r="E78" s="2" t="s">
        <v>103</v>
      </c>
      <c r="F78" s="3">
        <v>31361552</v>
      </c>
      <c r="G78" s="2">
        <v>3474278</v>
      </c>
      <c r="H78" s="2" t="s">
        <v>104</v>
      </c>
      <c r="I78" s="8">
        <v>23</v>
      </c>
      <c r="J78" s="9">
        <f>VLOOKUP(H78,[1]zmluvy_detail!$C$2:$D$172,2,0)</f>
        <v>43245</v>
      </c>
      <c r="K78" s="2" t="s">
        <v>11</v>
      </c>
      <c r="L78" s="5" t="s">
        <v>11</v>
      </c>
      <c r="M78" s="6">
        <v>560</v>
      </c>
      <c r="N78" s="6">
        <f t="shared" si="1"/>
        <v>672</v>
      </c>
      <c r="O78" s="7" t="s">
        <v>102</v>
      </c>
      <c r="P78" s="2" t="s">
        <v>236</v>
      </c>
    </row>
    <row r="79" spans="1:16" ht="14" x14ac:dyDescent="0.15">
      <c r="A79" s="2" t="s">
        <v>822</v>
      </c>
      <c r="B79" s="2" t="s">
        <v>203</v>
      </c>
      <c r="C79" s="2" t="s">
        <v>29</v>
      </c>
      <c r="D79" s="3">
        <v>166197</v>
      </c>
      <c r="E79" s="2" t="s">
        <v>149</v>
      </c>
      <c r="F79" s="3">
        <v>31410952</v>
      </c>
      <c r="G79" s="8">
        <v>3902100</v>
      </c>
      <c r="H79" s="2" t="s">
        <v>148</v>
      </c>
      <c r="I79" s="8">
        <v>24</v>
      </c>
      <c r="J79" s="9">
        <f>VLOOKUP(H79,[1]zmluvy_detail!$C$2:$D$172,2,0)</f>
        <v>43518</v>
      </c>
      <c r="K79" s="2" t="s">
        <v>10</v>
      </c>
      <c r="L79" s="5" t="s">
        <v>10</v>
      </c>
      <c r="M79" s="6">
        <v>650</v>
      </c>
      <c r="N79" s="6">
        <f t="shared" si="1"/>
        <v>780</v>
      </c>
      <c r="O79" s="7" t="s">
        <v>105</v>
      </c>
      <c r="P79" s="2" t="s">
        <v>237</v>
      </c>
    </row>
    <row r="80" spans="1:16" ht="14" x14ac:dyDescent="0.15">
      <c r="A80" s="2" t="s">
        <v>822</v>
      </c>
      <c r="B80" s="2" t="s">
        <v>203</v>
      </c>
      <c r="C80" s="2" t="s">
        <v>29</v>
      </c>
      <c r="D80" s="3">
        <v>166197</v>
      </c>
      <c r="E80" s="2" t="s">
        <v>149</v>
      </c>
      <c r="F80" s="3">
        <v>31410952</v>
      </c>
      <c r="G80" s="2">
        <v>3902100</v>
      </c>
      <c r="H80" s="2" t="s">
        <v>148</v>
      </c>
      <c r="I80" s="8">
        <v>24</v>
      </c>
      <c r="J80" s="9">
        <f>VLOOKUP(H80,[1]zmluvy_detail!$C$2:$D$172,2,0)</f>
        <v>43518</v>
      </c>
      <c r="K80" s="2" t="s">
        <v>6</v>
      </c>
      <c r="L80" s="5" t="s">
        <v>6</v>
      </c>
      <c r="M80" s="6">
        <v>750</v>
      </c>
      <c r="N80" s="6">
        <f t="shared" si="1"/>
        <v>900</v>
      </c>
      <c r="O80" s="7" t="s">
        <v>105</v>
      </c>
      <c r="P80" s="2" t="s">
        <v>237</v>
      </c>
    </row>
    <row r="81" spans="1:16" ht="14" x14ac:dyDescent="0.15">
      <c r="A81" s="2" t="s">
        <v>822</v>
      </c>
      <c r="B81" s="2" t="s">
        <v>203</v>
      </c>
      <c r="C81" s="2" t="s">
        <v>29</v>
      </c>
      <c r="D81" s="3">
        <v>166197</v>
      </c>
      <c r="E81" s="2" t="s">
        <v>149</v>
      </c>
      <c r="F81" s="3">
        <v>31410952</v>
      </c>
      <c r="G81" s="2">
        <v>3902100</v>
      </c>
      <c r="H81" s="2" t="s">
        <v>148</v>
      </c>
      <c r="I81" s="8">
        <v>24</v>
      </c>
      <c r="J81" s="9">
        <f>VLOOKUP(H81,[1]zmluvy_detail!$C$2:$D$172,2,0)</f>
        <v>43518</v>
      </c>
      <c r="K81" s="2" t="s">
        <v>13</v>
      </c>
      <c r="L81" s="5" t="s">
        <v>13</v>
      </c>
      <c r="M81" s="6">
        <v>650</v>
      </c>
      <c r="N81" s="6">
        <f t="shared" si="1"/>
        <v>780</v>
      </c>
      <c r="O81" s="7" t="s">
        <v>105</v>
      </c>
      <c r="P81" s="2" t="s">
        <v>237</v>
      </c>
    </row>
    <row r="82" spans="1:16" ht="14" x14ac:dyDescent="0.15">
      <c r="A82" s="2" t="s">
        <v>822</v>
      </c>
      <c r="B82" s="2" t="s">
        <v>203</v>
      </c>
      <c r="C82" s="2" t="s">
        <v>29</v>
      </c>
      <c r="D82" s="3">
        <v>166197</v>
      </c>
      <c r="E82" s="2" t="s">
        <v>149</v>
      </c>
      <c r="F82" s="3">
        <v>31410952</v>
      </c>
      <c r="G82" s="2">
        <v>3902100</v>
      </c>
      <c r="H82" s="2" t="s">
        <v>148</v>
      </c>
      <c r="I82" s="8">
        <v>24</v>
      </c>
      <c r="J82" s="9">
        <f>VLOOKUP(H82,[1]zmluvy_detail!$C$2:$D$172,2,0)</f>
        <v>43518</v>
      </c>
      <c r="K82" s="2" t="s">
        <v>13</v>
      </c>
      <c r="L82" s="5" t="s">
        <v>13</v>
      </c>
      <c r="M82" s="6">
        <v>750</v>
      </c>
      <c r="N82" s="6">
        <f t="shared" si="1"/>
        <v>900</v>
      </c>
      <c r="O82" s="7" t="s">
        <v>105</v>
      </c>
      <c r="P82" s="2" t="s">
        <v>237</v>
      </c>
    </row>
    <row r="83" spans="1:16" ht="14" x14ac:dyDescent="0.15">
      <c r="A83" s="2" t="s">
        <v>822</v>
      </c>
      <c r="B83" s="2" t="s">
        <v>203</v>
      </c>
      <c r="C83" s="2" t="s">
        <v>29</v>
      </c>
      <c r="D83" s="3">
        <v>166197</v>
      </c>
      <c r="E83" s="2" t="s">
        <v>149</v>
      </c>
      <c r="F83" s="3">
        <v>31410952</v>
      </c>
      <c r="G83" s="2">
        <v>3902100</v>
      </c>
      <c r="H83" s="2" t="s">
        <v>148</v>
      </c>
      <c r="I83" s="8">
        <v>24</v>
      </c>
      <c r="J83" s="9">
        <f>VLOOKUP(H83,[1]zmluvy_detail!$C$2:$D$172,2,0)</f>
        <v>43518</v>
      </c>
      <c r="K83" s="2" t="s">
        <v>15</v>
      </c>
      <c r="L83" s="5" t="s">
        <v>15</v>
      </c>
      <c r="M83" s="6">
        <v>350</v>
      </c>
      <c r="N83" s="6">
        <f t="shared" si="1"/>
        <v>420</v>
      </c>
      <c r="O83" s="7" t="s">
        <v>105</v>
      </c>
      <c r="P83" s="2" t="s">
        <v>237</v>
      </c>
    </row>
    <row r="84" spans="1:16" ht="14" x14ac:dyDescent="0.15">
      <c r="A84" s="2" t="s">
        <v>822</v>
      </c>
      <c r="B84" s="2" t="s">
        <v>203</v>
      </c>
      <c r="C84" s="2" t="s">
        <v>29</v>
      </c>
      <c r="D84" s="3">
        <v>166197</v>
      </c>
      <c r="E84" s="2" t="s">
        <v>149</v>
      </c>
      <c r="F84" s="3">
        <v>31410952</v>
      </c>
      <c r="G84" s="2">
        <v>3902100</v>
      </c>
      <c r="H84" s="2" t="s">
        <v>148</v>
      </c>
      <c r="I84" s="8">
        <v>24</v>
      </c>
      <c r="J84" s="9">
        <f>VLOOKUP(H84,[1]zmluvy_detail!$C$2:$D$172,2,0)</f>
        <v>43518</v>
      </c>
      <c r="K84" s="2" t="s">
        <v>16</v>
      </c>
      <c r="L84" s="5" t="s">
        <v>16</v>
      </c>
      <c r="M84" s="6">
        <v>750</v>
      </c>
      <c r="N84" s="6">
        <f t="shared" si="1"/>
        <v>900</v>
      </c>
      <c r="O84" s="7" t="s">
        <v>105</v>
      </c>
      <c r="P84" s="2" t="s">
        <v>237</v>
      </c>
    </row>
    <row r="85" spans="1:16" ht="14" x14ac:dyDescent="0.15">
      <c r="A85" s="2" t="s">
        <v>822</v>
      </c>
      <c r="B85" s="2" t="s">
        <v>203</v>
      </c>
      <c r="C85" s="2" t="s">
        <v>29</v>
      </c>
      <c r="D85" s="3">
        <v>166197</v>
      </c>
      <c r="E85" s="2" t="s">
        <v>149</v>
      </c>
      <c r="F85" s="3">
        <v>31410952</v>
      </c>
      <c r="G85" s="2">
        <v>3902100</v>
      </c>
      <c r="H85" s="2" t="s">
        <v>148</v>
      </c>
      <c r="I85" s="8">
        <v>24</v>
      </c>
      <c r="J85" s="9">
        <f>VLOOKUP(H85,[1]zmluvy_detail!$C$2:$D$172,2,0)</f>
        <v>43518</v>
      </c>
      <c r="K85" s="2" t="s">
        <v>13</v>
      </c>
      <c r="L85" s="5" t="s">
        <v>13</v>
      </c>
      <c r="M85" s="6">
        <v>800</v>
      </c>
      <c r="N85" s="6">
        <f t="shared" si="1"/>
        <v>960</v>
      </c>
      <c r="O85" s="7" t="s">
        <v>105</v>
      </c>
      <c r="P85" s="2" t="s">
        <v>237</v>
      </c>
    </row>
    <row r="86" spans="1:16" ht="14" x14ac:dyDescent="0.15">
      <c r="A86" s="2" t="s">
        <v>822</v>
      </c>
      <c r="B86" s="2" t="s">
        <v>203</v>
      </c>
      <c r="C86" s="2" t="s">
        <v>29</v>
      </c>
      <c r="D86" s="3">
        <v>166197</v>
      </c>
      <c r="E86" s="2" t="s">
        <v>149</v>
      </c>
      <c r="F86" s="3">
        <v>31410952</v>
      </c>
      <c r="G86" s="2">
        <v>3902100</v>
      </c>
      <c r="H86" s="2" t="s">
        <v>148</v>
      </c>
      <c r="I86" s="8">
        <v>24</v>
      </c>
      <c r="J86" s="9">
        <f>VLOOKUP(H86,[1]zmluvy_detail!$C$2:$D$172,2,0)</f>
        <v>43518</v>
      </c>
      <c r="K86" s="2" t="s">
        <v>12</v>
      </c>
      <c r="L86" s="5" t="s">
        <v>12</v>
      </c>
      <c r="M86" s="6">
        <v>500</v>
      </c>
      <c r="N86" s="6">
        <f t="shared" si="1"/>
        <v>600</v>
      </c>
      <c r="O86" s="7" t="s">
        <v>105</v>
      </c>
      <c r="P86" s="2" t="s">
        <v>237</v>
      </c>
    </row>
    <row r="87" spans="1:16" ht="14" x14ac:dyDescent="0.15">
      <c r="A87" s="2" t="s">
        <v>822</v>
      </c>
      <c r="B87" s="2" t="s">
        <v>203</v>
      </c>
      <c r="C87" s="2" t="s">
        <v>107</v>
      </c>
      <c r="D87" s="3">
        <v>35778458</v>
      </c>
      <c r="E87" s="2" t="s">
        <v>32</v>
      </c>
      <c r="F87" s="3">
        <v>31326650</v>
      </c>
      <c r="G87" s="2">
        <v>3817966</v>
      </c>
      <c r="H87" s="2" t="s">
        <v>106</v>
      </c>
      <c r="I87" s="8">
        <v>25</v>
      </c>
      <c r="J87" s="9">
        <f>VLOOKUP(H87,[1]zmluvy_detail!$C$2:$D$172,2,0)</f>
        <v>43453</v>
      </c>
      <c r="K87" s="2" t="s">
        <v>14</v>
      </c>
      <c r="L87" s="5" t="s">
        <v>14</v>
      </c>
      <c r="M87" s="6">
        <f>68.75*8</f>
        <v>550</v>
      </c>
      <c r="N87" s="6">
        <f t="shared" si="1"/>
        <v>660</v>
      </c>
      <c r="O87" s="7" t="s">
        <v>108</v>
      </c>
      <c r="P87" s="2" t="s">
        <v>238</v>
      </c>
    </row>
    <row r="88" spans="1:16" ht="14" x14ac:dyDescent="0.15">
      <c r="A88" s="2" t="s">
        <v>822</v>
      </c>
      <c r="B88" s="2" t="s">
        <v>203</v>
      </c>
      <c r="C88" s="2" t="s">
        <v>107</v>
      </c>
      <c r="D88" s="3">
        <v>35778458</v>
      </c>
      <c r="E88" s="2" t="s">
        <v>32</v>
      </c>
      <c r="F88" s="3">
        <v>31326650</v>
      </c>
      <c r="G88" s="2">
        <v>3817966</v>
      </c>
      <c r="H88" s="2" t="s">
        <v>106</v>
      </c>
      <c r="I88" s="8">
        <v>25</v>
      </c>
      <c r="J88" s="9">
        <f>VLOOKUP(H88,[1]zmluvy_detail!$C$2:$D$172,2,0)</f>
        <v>43453</v>
      </c>
      <c r="K88" s="2" t="s">
        <v>11</v>
      </c>
      <c r="L88" s="5" t="s">
        <v>11</v>
      </c>
      <c r="M88" s="6">
        <f>56.25*8</f>
        <v>450</v>
      </c>
      <c r="N88" s="6">
        <f t="shared" si="1"/>
        <v>540</v>
      </c>
      <c r="O88" s="7" t="s">
        <v>108</v>
      </c>
      <c r="P88" s="2" t="s">
        <v>238</v>
      </c>
    </row>
    <row r="89" spans="1:16" ht="14" x14ac:dyDescent="0.15">
      <c r="A89" s="2" t="s">
        <v>822</v>
      </c>
      <c r="B89" s="2" t="s">
        <v>203</v>
      </c>
      <c r="C89" s="2" t="s">
        <v>107</v>
      </c>
      <c r="D89" s="3">
        <v>35778458</v>
      </c>
      <c r="E89" s="2" t="s">
        <v>32</v>
      </c>
      <c r="F89" s="3">
        <v>31326650</v>
      </c>
      <c r="G89" s="2">
        <v>3817966</v>
      </c>
      <c r="H89" s="2" t="s">
        <v>106</v>
      </c>
      <c r="I89" s="8">
        <v>25</v>
      </c>
      <c r="J89" s="9">
        <f>VLOOKUP(H89,[1]zmluvy_detail!$C$2:$D$172,2,0)</f>
        <v>43453</v>
      </c>
      <c r="K89" s="2" t="s">
        <v>12</v>
      </c>
      <c r="L89" s="5" t="s">
        <v>12</v>
      </c>
      <c r="M89" s="6">
        <f>56.28*8</f>
        <v>450.24</v>
      </c>
      <c r="N89" s="6">
        <f t="shared" si="1"/>
        <v>540.28800000000001</v>
      </c>
      <c r="O89" s="7" t="s">
        <v>108</v>
      </c>
      <c r="P89" s="2" t="s">
        <v>238</v>
      </c>
    </row>
    <row r="90" spans="1:16" ht="14" x14ac:dyDescent="0.15">
      <c r="A90" s="2" t="s">
        <v>822</v>
      </c>
      <c r="B90" s="2" t="s">
        <v>203</v>
      </c>
      <c r="C90" s="2" t="s">
        <v>107</v>
      </c>
      <c r="D90" s="3">
        <v>35778458</v>
      </c>
      <c r="E90" s="2" t="s">
        <v>32</v>
      </c>
      <c r="F90" s="3">
        <v>31326650</v>
      </c>
      <c r="G90" s="2">
        <v>3817966</v>
      </c>
      <c r="H90" s="2" t="s">
        <v>106</v>
      </c>
      <c r="I90" s="8">
        <v>25</v>
      </c>
      <c r="J90" s="9">
        <f>VLOOKUP(H90,[1]zmluvy_detail!$C$2:$D$172,2,0)</f>
        <v>43453</v>
      </c>
      <c r="K90" s="2" t="s">
        <v>13</v>
      </c>
      <c r="L90" s="5" t="s">
        <v>13</v>
      </c>
      <c r="M90" s="6">
        <f>68.75*8</f>
        <v>550</v>
      </c>
      <c r="N90" s="6">
        <f t="shared" si="1"/>
        <v>660</v>
      </c>
      <c r="O90" s="7" t="s">
        <v>108</v>
      </c>
      <c r="P90" s="2" t="s">
        <v>238</v>
      </c>
    </row>
    <row r="91" spans="1:16" ht="14" x14ac:dyDescent="0.15">
      <c r="A91" s="2" t="s">
        <v>822</v>
      </c>
      <c r="B91" s="2" t="s">
        <v>203</v>
      </c>
      <c r="C91" s="2" t="s">
        <v>111</v>
      </c>
      <c r="D91" s="3">
        <v>42263051</v>
      </c>
      <c r="E91" s="2" t="s">
        <v>112</v>
      </c>
      <c r="F91" s="3">
        <v>31361552</v>
      </c>
      <c r="G91" s="2">
        <v>3634379</v>
      </c>
      <c r="H91" s="2" t="s">
        <v>110</v>
      </c>
      <c r="I91" s="8">
        <v>26</v>
      </c>
      <c r="J91" s="9">
        <f>VLOOKUP(H91,[1]zmluvy_detail!$C$2:$D$172,2,0)</f>
        <v>43262</v>
      </c>
      <c r="K91" s="2" t="s">
        <v>14</v>
      </c>
      <c r="L91" s="5" t="s">
        <v>14</v>
      </c>
      <c r="M91" s="6">
        <f>50*8</f>
        <v>400</v>
      </c>
      <c r="N91" s="6">
        <f t="shared" si="1"/>
        <v>480</v>
      </c>
      <c r="O91" s="7" t="s">
        <v>109</v>
      </c>
      <c r="P91" s="2" t="s">
        <v>239</v>
      </c>
    </row>
    <row r="92" spans="1:16" ht="14" x14ac:dyDescent="0.15">
      <c r="A92" s="2" t="s">
        <v>822</v>
      </c>
      <c r="B92" s="2" t="s">
        <v>203</v>
      </c>
      <c r="C92" s="2" t="s">
        <v>111</v>
      </c>
      <c r="D92" s="3">
        <v>42263051</v>
      </c>
      <c r="E92" s="2" t="s">
        <v>112</v>
      </c>
      <c r="F92" s="3">
        <v>31361552</v>
      </c>
      <c r="G92" s="2">
        <v>3634379</v>
      </c>
      <c r="H92" s="2" t="s">
        <v>110</v>
      </c>
      <c r="I92" s="8">
        <v>26</v>
      </c>
      <c r="J92" s="9">
        <f>VLOOKUP(H92,[1]zmluvy_detail!$C$2:$D$172,2,0)</f>
        <v>43262</v>
      </c>
      <c r="K92" s="2" t="s">
        <v>14</v>
      </c>
      <c r="L92" s="5" t="s">
        <v>14</v>
      </c>
      <c r="M92" s="6">
        <f>55*8</f>
        <v>440</v>
      </c>
      <c r="N92" s="6">
        <f t="shared" si="1"/>
        <v>528</v>
      </c>
      <c r="O92" s="7" t="s">
        <v>109</v>
      </c>
      <c r="P92" s="2" t="s">
        <v>239</v>
      </c>
    </row>
    <row r="93" spans="1:16" ht="14" x14ac:dyDescent="0.15">
      <c r="A93" s="2" t="s">
        <v>822</v>
      </c>
      <c r="B93" s="2" t="s">
        <v>203</v>
      </c>
      <c r="C93" s="2" t="s">
        <v>30</v>
      </c>
      <c r="D93" s="3">
        <v>397431</v>
      </c>
      <c r="E93" s="2" t="s">
        <v>115</v>
      </c>
      <c r="F93" s="3">
        <v>31361161</v>
      </c>
      <c r="G93" s="2">
        <v>3978634</v>
      </c>
      <c r="H93" s="2" t="s">
        <v>114</v>
      </c>
      <c r="I93" s="8">
        <v>27</v>
      </c>
      <c r="J93" s="9">
        <f>VLOOKUP(H93,[1]zmluvy_detail!$C$2:$D$172,2,0)</f>
        <v>43524</v>
      </c>
      <c r="K93" s="2" t="s">
        <v>9</v>
      </c>
      <c r="L93" s="5" t="s">
        <v>9</v>
      </c>
      <c r="M93" s="6">
        <f>50*8</f>
        <v>400</v>
      </c>
      <c r="N93" s="6">
        <f t="shared" si="1"/>
        <v>480</v>
      </c>
      <c r="O93" s="7" t="s">
        <v>113</v>
      </c>
      <c r="P93" s="2" t="s">
        <v>240</v>
      </c>
    </row>
    <row r="94" spans="1:16" ht="14" x14ac:dyDescent="0.15">
      <c r="A94" s="2" t="s">
        <v>822</v>
      </c>
      <c r="B94" s="2" t="s">
        <v>203</v>
      </c>
      <c r="C94" s="2" t="s">
        <v>50</v>
      </c>
      <c r="D94" s="3">
        <v>35815256</v>
      </c>
      <c r="E94" s="2" t="s">
        <v>32</v>
      </c>
      <c r="F94" s="3">
        <v>31326650</v>
      </c>
      <c r="G94" s="2">
        <v>3830884</v>
      </c>
      <c r="H94" s="2" t="s">
        <v>117</v>
      </c>
      <c r="I94" s="8">
        <v>28</v>
      </c>
      <c r="J94" s="9">
        <f>VLOOKUP(H94,[1]zmluvy_detail!$C$2:$D$172,2,0)</f>
        <v>43453</v>
      </c>
      <c r="K94" s="2" t="s">
        <v>9</v>
      </c>
      <c r="L94" s="5" t="s">
        <v>9</v>
      </c>
      <c r="M94" s="6">
        <v>500</v>
      </c>
      <c r="N94" s="6">
        <f t="shared" si="1"/>
        <v>600</v>
      </c>
      <c r="O94" s="7" t="s">
        <v>116</v>
      </c>
      <c r="P94" s="2" t="s">
        <v>241</v>
      </c>
    </row>
    <row r="95" spans="1:16" ht="14" x14ac:dyDescent="0.15">
      <c r="A95" s="2" t="s">
        <v>822</v>
      </c>
      <c r="B95" s="2" t="s">
        <v>203</v>
      </c>
      <c r="C95" s="2" t="s">
        <v>120</v>
      </c>
      <c r="D95" s="3">
        <v>30807484</v>
      </c>
      <c r="E95" s="2" t="s">
        <v>32</v>
      </c>
      <c r="F95" s="3">
        <v>31326650</v>
      </c>
      <c r="G95" s="2">
        <v>3368482</v>
      </c>
      <c r="H95" s="2" t="s">
        <v>119</v>
      </c>
      <c r="I95" s="8">
        <v>29</v>
      </c>
      <c r="J95" s="9">
        <f>VLOOKUP(H95,[1]zmluvy_detail!$C$2:$D$172,2,0)</f>
        <v>43173</v>
      </c>
      <c r="K95" s="2" t="s">
        <v>13</v>
      </c>
      <c r="L95" s="5" t="s">
        <v>13</v>
      </c>
      <c r="M95" s="6">
        <v>587</v>
      </c>
      <c r="N95" s="6">
        <f t="shared" si="1"/>
        <v>704.4</v>
      </c>
      <c r="O95" s="7" t="s">
        <v>118</v>
      </c>
      <c r="P95" s="2" t="s">
        <v>242</v>
      </c>
    </row>
    <row r="96" spans="1:16" ht="14" x14ac:dyDescent="0.15">
      <c r="A96" s="2" t="s">
        <v>822</v>
      </c>
      <c r="B96" s="2" t="s">
        <v>203</v>
      </c>
      <c r="C96" s="2" t="s">
        <v>120</v>
      </c>
      <c r="D96" s="3">
        <v>30807484</v>
      </c>
      <c r="E96" s="2" t="s">
        <v>32</v>
      </c>
      <c r="F96" s="3">
        <v>31326650</v>
      </c>
      <c r="G96" s="2">
        <v>3368482</v>
      </c>
      <c r="H96" s="2" t="s">
        <v>119</v>
      </c>
      <c r="I96" s="8">
        <v>29</v>
      </c>
      <c r="J96" s="9">
        <f>VLOOKUP(H96,[1]zmluvy_detail!$C$2:$D$172,2,0)</f>
        <v>43173</v>
      </c>
      <c r="K96" s="2" t="s">
        <v>8</v>
      </c>
      <c r="L96" s="5" t="s">
        <v>8</v>
      </c>
      <c r="M96" s="6">
        <v>566</v>
      </c>
      <c r="N96" s="6">
        <f t="shared" si="1"/>
        <v>679.19999999999993</v>
      </c>
      <c r="O96" s="7" t="s">
        <v>118</v>
      </c>
      <c r="P96" s="2" t="s">
        <v>242</v>
      </c>
    </row>
    <row r="97" spans="1:16" ht="14" x14ac:dyDescent="0.15">
      <c r="A97" s="2" t="s">
        <v>822</v>
      </c>
      <c r="B97" s="2" t="s">
        <v>203</v>
      </c>
      <c r="C97" s="2" t="s">
        <v>120</v>
      </c>
      <c r="D97" s="3">
        <v>30807484</v>
      </c>
      <c r="E97" s="2" t="s">
        <v>32</v>
      </c>
      <c r="F97" s="3">
        <v>31326650</v>
      </c>
      <c r="G97" s="2">
        <v>3368482</v>
      </c>
      <c r="H97" s="2" t="s">
        <v>119</v>
      </c>
      <c r="I97" s="8">
        <v>29</v>
      </c>
      <c r="J97" s="9">
        <f>VLOOKUP(H97,[1]zmluvy_detail!$C$2:$D$172,2,0)</f>
        <v>43173</v>
      </c>
      <c r="K97" s="2" t="s">
        <v>13</v>
      </c>
      <c r="L97" s="5" t="s">
        <v>13</v>
      </c>
      <c r="M97" s="6">
        <v>587</v>
      </c>
      <c r="N97" s="6">
        <f t="shared" si="1"/>
        <v>704.4</v>
      </c>
      <c r="O97" s="7" t="s">
        <v>118</v>
      </c>
      <c r="P97" s="2" t="s">
        <v>242</v>
      </c>
    </row>
    <row r="98" spans="1:16" ht="14" x14ac:dyDescent="0.15">
      <c r="A98" s="2" t="s">
        <v>822</v>
      </c>
      <c r="B98" s="2" t="s">
        <v>203</v>
      </c>
      <c r="C98" s="2" t="s">
        <v>120</v>
      </c>
      <c r="D98" s="3">
        <v>30807484</v>
      </c>
      <c r="E98" s="2" t="s">
        <v>32</v>
      </c>
      <c r="F98" s="3">
        <v>31326650</v>
      </c>
      <c r="G98" s="2">
        <v>3368482</v>
      </c>
      <c r="H98" s="2" t="s">
        <v>119</v>
      </c>
      <c r="I98" s="8">
        <v>29</v>
      </c>
      <c r="J98" s="9">
        <f>VLOOKUP(H98,[1]zmluvy_detail!$C$2:$D$172,2,0)</f>
        <v>43173</v>
      </c>
      <c r="K98" s="2" t="s">
        <v>8</v>
      </c>
      <c r="L98" s="5" t="s">
        <v>8</v>
      </c>
      <c r="M98" s="6">
        <v>566</v>
      </c>
      <c r="N98" s="6">
        <f t="shared" si="1"/>
        <v>679.19999999999993</v>
      </c>
      <c r="O98" s="7" t="s">
        <v>118</v>
      </c>
      <c r="P98" s="2" t="s">
        <v>242</v>
      </c>
    </row>
    <row r="99" spans="1:16" ht="14" x14ac:dyDescent="0.15">
      <c r="A99" s="2" t="s">
        <v>822</v>
      </c>
      <c r="B99" s="2" t="s">
        <v>203</v>
      </c>
      <c r="C99" s="2" t="s">
        <v>120</v>
      </c>
      <c r="D99" s="3">
        <v>30807484</v>
      </c>
      <c r="E99" s="2" t="s">
        <v>32</v>
      </c>
      <c r="F99" s="3">
        <v>31326650</v>
      </c>
      <c r="G99" s="2">
        <v>3368482</v>
      </c>
      <c r="H99" s="2" t="s">
        <v>119</v>
      </c>
      <c r="I99" s="8">
        <v>29</v>
      </c>
      <c r="J99" s="9">
        <f>VLOOKUP(H99,[1]zmluvy_detail!$C$2:$D$172,2,0)</f>
        <v>43173</v>
      </c>
      <c r="K99" s="2" t="s">
        <v>13</v>
      </c>
      <c r="L99" s="5" t="s">
        <v>13</v>
      </c>
      <c r="M99" s="6">
        <v>631</v>
      </c>
      <c r="N99" s="6">
        <f t="shared" si="1"/>
        <v>757.19999999999993</v>
      </c>
      <c r="O99" s="7" t="s">
        <v>118</v>
      </c>
      <c r="P99" s="2" t="s">
        <v>242</v>
      </c>
    </row>
    <row r="100" spans="1:16" ht="14" x14ac:dyDescent="0.15">
      <c r="A100" s="2" t="s">
        <v>822</v>
      </c>
      <c r="B100" s="2" t="s">
        <v>203</v>
      </c>
      <c r="C100" s="2" t="s">
        <v>120</v>
      </c>
      <c r="D100" s="3">
        <v>30807484</v>
      </c>
      <c r="E100" s="2" t="s">
        <v>32</v>
      </c>
      <c r="F100" s="3">
        <v>31326650</v>
      </c>
      <c r="G100" s="2">
        <v>3368482</v>
      </c>
      <c r="H100" s="2" t="s">
        <v>119</v>
      </c>
      <c r="I100" s="8">
        <v>29</v>
      </c>
      <c r="J100" s="9">
        <f>VLOOKUP(H100,[1]zmluvy_detail!$C$2:$D$172,2,0)</f>
        <v>43173</v>
      </c>
      <c r="K100" s="2" t="s">
        <v>8</v>
      </c>
      <c r="L100" s="5" t="s">
        <v>8</v>
      </c>
      <c r="M100" s="6">
        <v>587</v>
      </c>
      <c r="N100" s="6">
        <f t="shared" si="1"/>
        <v>704.4</v>
      </c>
      <c r="O100" s="7" t="s">
        <v>118</v>
      </c>
      <c r="P100" s="2" t="s">
        <v>242</v>
      </c>
    </row>
    <row r="101" spans="1:16" ht="14" x14ac:dyDescent="0.15">
      <c r="A101" s="2" t="s">
        <v>822</v>
      </c>
      <c r="B101" s="2" t="s">
        <v>203</v>
      </c>
      <c r="C101" s="2" t="s">
        <v>120</v>
      </c>
      <c r="D101" s="3">
        <v>30807484</v>
      </c>
      <c r="E101" s="2" t="s">
        <v>32</v>
      </c>
      <c r="F101" s="3">
        <v>31326650</v>
      </c>
      <c r="G101" s="2">
        <v>3368482</v>
      </c>
      <c r="H101" s="2" t="s">
        <v>119</v>
      </c>
      <c r="I101" s="8">
        <v>29</v>
      </c>
      <c r="J101" s="9">
        <f>VLOOKUP(H101,[1]zmluvy_detail!$C$2:$D$172,2,0)</f>
        <v>43173</v>
      </c>
      <c r="K101" s="2" t="s">
        <v>13</v>
      </c>
      <c r="L101" s="5" t="s">
        <v>13</v>
      </c>
      <c r="M101" s="6">
        <v>631</v>
      </c>
      <c r="N101" s="6">
        <f t="shared" si="1"/>
        <v>757.19999999999993</v>
      </c>
      <c r="O101" s="7" t="s">
        <v>118</v>
      </c>
      <c r="P101" s="2" t="s">
        <v>242</v>
      </c>
    </row>
    <row r="102" spans="1:16" ht="14" x14ac:dyDescent="0.15">
      <c r="A102" s="2" t="s">
        <v>822</v>
      </c>
      <c r="B102" s="2" t="s">
        <v>203</v>
      </c>
      <c r="C102" s="2" t="s">
        <v>120</v>
      </c>
      <c r="D102" s="3">
        <v>30807484</v>
      </c>
      <c r="E102" s="2" t="s">
        <v>32</v>
      </c>
      <c r="F102" s="3">
        <v>31326650</v>
      </c>
      <c r="G102" s="2">
        <v>3368482</v>
      </c>
      <c r="H102" s="2" t="s">
        <v>119</v>
      </c>
      <c r="I102" s="8">
        <v>29</v>
      </c>
      <c r="J102" s="9">
        <f>VLOOKUP(H102,[1]zmluvy_detail!$C$2:$D$172,2,0)</f>
        <v>43173</v>
      </c>
      <c r="K102" s="2" t="s">
        <v>8</v>
      </c>
      <c r="L102" s="5" t="s">
        <v>8</v>
      </c>
      <c r="M102" s="6">
        <v>587</v>
      </c>
      <c r="N102" s="6">
        <f t="shared" si="1"/>
        <v>704.4</v>
      </c>
      <c r="O102" s="7" t="s">
        <v>118</v>
      </c>
      <c r="P102" s="2" t="s">
        <v>242</v>
      </c>
    </row>
    <row r="103" spans="1:16" ht="14" x14ac:dyDescent="0.15">
      <c r="A103" s="2" t="s">
        <v>822</v>
      </c>
      <c r="B103" s="2" t="s">
        <v>203</v>
      </c>
      <c r="C103" s="2" t="s">
        <v>50</v>
      </c>
      <c r="D103" s="3">
        <v>35815256</v>
      </c>
      <c r="E103" s="2" t="s">
        <v>32</v>
      </c>
      <c r="F103" s="3">
        <v>31326650</v>
      </c>
      <c r="G103" s="2">
        <v>3590346</v>
      </c>
      <c r="H103" s="2" t="s">
        <v>124</v>
      </c>
      <c r="I103" s="8">
        <v>30</v>
      </c>
      <c r="J103" s="9">
        <f>VLOOKUP(H103,[1]zmluvy_detail!$C$2:$D$172,2,0)</f>
        <v>43327</v>
      </c>
      <c r="K103" s="2" t="s">
        <v>16</v>
      </c>
      <c r="L103" s="5" t="s">
        <v>16</v>
      </c>
      <c r="M103" s="6">
        <v>695</v>
      </c>
      <c r="N103" s="6">
        <f t="shared" si="1"/>
        <v>834</v>
      </c>
      <c r="O103" s="7" t="s">
        <v>123</v>
      </c>
      <c r="P103" s="2" t="s">
        <v>241</v>
      </c>
    </row>
    <row r="104" spans="1:16" ht="14" x14ac:dyDescent="0.15">
      <c r="A104" s="2" t="s">
        <v>822</v>
      </c>
      <c r="B104" s="2" t="s">
        <v>203</v>
      </c>
      <c r="C104" s="2" t="s">
        <v>50</v>
      </c>
      <c r="D104" s="3">
        <v>35815256</v>
      </c>
      <c r="E104" s="2" t="s">
        <v>32</v>
      </c>
      <c r="F104" s="3">
        <v>31326650</v>
      </c>
      <c r="G104" s="2">
        <v>3590346</v>
      </c>
      <c r="H104" s="2" t="s">
        <v>124</v>
      </c>
      <c r="I104" s="8">
        <v>30</v>
      </c>
      <c r="J104" s="9">
        <f>VLOOKUP(H104,[1]zmluvy_detail!$C$2:$D$172,2,0)</f>
        <v>43327</v>
      </c>
      <c r="K104" s="2" t="s">
        <v>13</v>
      </c>
      <c r="L104" s="5" t="s">
        <v>13</v>
      </c>
      <c r="M104" s="6">
        <v>695</v>
      </c>
      <c r="N104" s="6">
        <f t="shared" si="1"/>
        <v>834</v>
      </c>
      <c r="O104" s="7" t="s">
        <v>123</v>
      </c>
      <c r="P104" s="2" t="s">
        <v>241</v>
      </c>
    </row>
    <row r="105" spans="1:16" ht="14" x14ac:dyDescent="0.15">
      <c r="A105" s="2" t="s">
        <v>822</v>
      </c>
      <c r="B105" s="2" t="s">
        <v>203</v>
      </c>
      <c r="C105" s="2" t="s">
        <v>50</v>
      </c>
      <c r="D105" s="3">
        <v>35815256</v>
      </c>
      <c r="E105" s="2" t="s">
        <v>32</v>
      </c>
      <c r="F105" s="3">
        <v>31326650</v>
      </c>
      <c r="G105" s="2">
        <v>3590346</v>
      </c>
      <c r="H105" s="2" t="s">
        <v>124</v>
      </c>
      <c r="I105" s="8">
        <v>30</v>
      </c>
      <c r="J105" s="9">
        <f>VLOOKUP(H105,[1]zmluvy_detail!$C$2:$D$172,2,0)</f>
        <v>43327</v>
      </c>
      <c r="K105" s="2" t="s">
        <v>6</v>
      </c>
      <c r="L105" s="5" t="s">
        <v>6</v>
      </c>
      <c r="M105" s="6">
        <v>695</v>
      </c>
      <c r="N105" s="6">
        <f t="shared" si="1"/>
        <v>834</v>
      </c>
      <c r="O105" s="7" t="s">
        <v>123</v>
      </c>
      <c r="P105" s="2" t="s">
        <v>241</v>
      </c>
    </row>
    <row r="106" spans="1:16" ht="14" x14ac:dyDescent="0.15">
      <c r="A106" s="2" t="s">
        <v>822</v>
      </c>
      <c r="B106" s="2" t="s">
        <v>203</v>
      </c>
      <c r="C106" s="2" t="s">
        <v>50</v>
      </c>
      <c r="D106" s="3">
        <v>35815256</v>
      </c>
      <c r="E106" s="2" t="s">
        <v>32</v>
      </c>
      <c r="F106" s="3">
        <v>31326650</v>
      </c>
      <c r="G106" s="2">
        <v>3590346</v>
      </c>
      <c r="H106" s="2" t="s">
        <v>124</v>
      </c>
      <c r="I106" s="8">
        <v>30</v>
      </c>
      <c r="J106" s="9">
        <f>VLOOKUP(H106,[1]zmluvy_detail!$C$2:$D$172,2,0)</f>
        <v>43327</v>
      </c>
      <c r="K106" s="2" t="s">
        <v>10</v>
      </c>
      <c r="L106" s="5" t="s">
        <v>10</v>
      </c>
      <c r="M106" s="6">
        <v>695</v>
      </c>
      <c r="N106" s="6">
        <f t="shared" si="1"/>
        <v>834</v>
      </c>
      <c r="O106" s="7" t="s">
        <v>123</v>
      </c>
      <c r="P106" s="2" t="s">
        <v>241</v>
      </c>
    </row>
    <row r="107" spans="1:16" ht="14" x14ac:dyDescent="0.15">
      <c r="A107" s="2" t="s">
        <v>822</v>
      </c>
      <c r="B107" s="2" t="s">
        <v>203</v>
      </c>
      <c r="C107" s="2" t="s">
        <v>50</v>
      </c>
      <c r="D107" s="3">
        <v>35815256</v>
      </c>
      <c r="E107" s="2" t="s">
        <v>32</v>
      </c>
      <c r="F107" s="3">
        <v>31326650</v>
      </c>
      <c r="G107" s="2">
        <v>3590346</v>
      </c>
      <c r="H107" s="2" t="s">
        <v>124</v>
      </c>
      <c r="I107" s="8">
        <v>30</v>
      </c>
      <c r="J107" s="9">
        <f>VLOOKUP(H107,[1]zmluvy_detail!$C$2:$D$172,2,0)</f>
        <v>43327</v>
      </c>
      <c r="K107" s="2" t="s">
        <v>0</v>
      </c>
      <c r="L107" s="5" t="s">
        <v>0</v>
      </c>
      <c r="M107" s="6">
        <v>695</v>
      </c>
      <c r="N107" s="6">
        <f t="shared" si="1"/>
        <v>834</v>
      </c>
      <c r="O107" s="7" t="s">
        <v>123</v>
      </c>
      <c r="P107" s="2" t="s">
        <v>241</v>
      </c>
    </row>
    <row r="108" spans="1:16" ht="14" x14ac:dyDescent="0.15">
      <c r="A108" s="2" t="s">
        <v>822</v>
      </c>
      <c r="B108" s="2" t="s">
        <v>203</v>
      </c>
      <c r="C108" s="2" t="s">
        <v>50</v>
      </c>
      <c r="D108" s="3">
        <v>35815256</v>
      </c>
      <c r="E108" s="2" t="s">
        <v>32</v>
      </c>
      <c r="F108" s="3">
        <v>31326650</v>
      </c>
      <c r="G108" s="2">
        <v>3590346</v>
      </c>
      <c r="H108" s="2" t="s">
        <v>124</v>
      </c>
      <c r="I108" s="8">
        <v>30</v>
      </c>
      <c r="J108" s="9">
        <f>VLOOKUP(H108,[1]zmluvy_detail!$C$2:$D$172,2,0)</f>
        <v>43327</v>
      </c>
      <c r="K108" s="2" t="s">
        <v>12</v>
      </c>
      <c r="L108" s="5" t="s">
        <v>12</v>
      </c>
      <c r="M108" s="6">
        <v>695</v>
      </c>
      <c r="N108" s="6">
        <f t="shared" si="1"/>
        <v>834</v>
      </c>
      <c r="O108" s="7" t="s">
        <v>123</v>
      </c>
      <c r="P108" s="2" t="s">
        <v>241</v>
      </c>
    </row>
    <row r="109" spans="1:16" ht="14" x14ac:dyDescent="0.15">
      <c r="A109" s="2" t="s">
        <v>822</v>
      </c>
      <c r="B109" s="2" t="s">
        <v>203</v>
      </c>
      <c r="C109" s="2" t="s">
        <v>50</v>
      </c>
      <c r="D109" s="3">
        <v>35815256</v>
      </c>
      <c r="E109" s="2" t="s">
        <v>32</v>
      </c>
      <c r="F109" s="3">
        <v>31326650</v>
      </c>
      <c r="G109" s="2">
        <v>3590346</v>
      </c>
      <c r="H109" s="2" t="s">
        <v>124</v>
      </c>
      <c r="I109" s="8">
        <v>30</v>
      </c>
      <c r="J109" s="9">
        <f>VLOOKUP(H109,[1]zmluvy_detail!$C$2:$D$172,2,0)</f>
        <v>43327</v>
      </c>
      <c r="K109" s="2" t="s">
        <v>14</v>
      </c>
      <c r="L109" s="5" t="s">
        <v>14</v>
      </c>
      <c r="M109" s="6">
        <v>695</v>
      </c>
      <c r="N109" s="6">
        <f t="shared" si="1"/>
        <v>834</v>
      </c>
      <c r="O109" s="7" t="s">
        <v>123</v>
      </c>
      <c r="P109" s="2" t="s">
        <v>241</v>
      </c>
    </row>
    <row r="110" spans="1:16" ht="14" x14ac:dyDescent="0.15">
      <c r="A110" s="2" t="s">
        <v>822</v>
      </c>
      <c r="B110" s="2" t="s">
        <v>203</v>
      </c>
      <c r="C110" s="2" t="s">
        <v>25</v>
      </c>
      <c r="D110" s="3">
        <v>681156</v>
      </c>
      <c r="E110" s="2" t="s">
        <v>127</v>
      </c>
      <c r="F110" s="3">
        <v>681156</v>
      </c>
      <c r="G110" s="2">
        <v>3602632</v>
      </c>
      <c r="H110" s="2" t="s">
        <v>126</v>
      </c>
      <c r="I110" s="8">
        <v>31</v>
      </c>
      <c r="J110" s="9">
        <f>VLOOKUP(H110,[1]zmluvy_detail!$C$2:$D$172,2,0)</f>
        <v>43339</v>
      </c>
      <c r="K110" s="2" t="s">
        <v>9</v>
      </c>
      <c r="L110" s="5" t="s">
        <v>9</v>
      </c>
      <c r="M110" s="6">
        <v>698</v>
      </c>
      <c r="N110" s="6">
        <f t="shared" si="1"/>
        <v>837.6</v>
      </c>
      <c r="O110" s="7" t="s">
        <v>125</v>
      </c>
      <c r="P110" s="2" t="s">
        <v>243</v>
      </c>
    </row>
    <row r="111" spans="1:16" ht="14" x14ac:dyDescent="0.15">
      <c r="A111" s="2" t="s">
        <v>822</v>
      </c>
      <c r="B111" s="2" t="s">
        <v>203</v>
      </c>
      <c r="C111" s="2" t="s">
        <v>25</v>
      </c>
      <c r="D111" s="3">
        <v>681156</v>
      </c>
      <c r="E111" s="2" t="s">
        <v>127</v>
      </c>
      <c r="F111" s="3">
        <v>681156</v>
      </c>
      <c r="G111" s="2">
        <v>3602632</v>
      </c>
      <c r="H111" s="2" t="s">
        <v>126</v>
      </c>
      <c r="I111" s="8">
        <v>31</v>
      </c>
      <c r="J111" s="9">
        <f>VLOOKUP(H111,[1]zmluvy_detail!$C$2:$D$172,2,0)</f>
        <v>43339</v>
      </c>
      <c r="K111" s="2" t="s">
        <v>9</v>
      </c>
      <c r="L111" s="5" t="s">
        <v>9</v>
      </c>
      <c r="M111" s="6">
        <v>523</v>
      </c>
      <c r="N111" s="6">
        <f t="shared" si="1"/>
        <v>627.6</v>
      </c>
      <c r="O111" s="7" t="s">
        <v>125</v>
      </c>
      <c r="P111" s="2" t="s">
        <v>243</v>
      </c>
    </row>
    <row r="112" spans="1:16" ht="14" x14ac:dyDescent="0.15">
      <c r="A112" s="2" t="s">
        <v>822</v>
      </c>
      <c r="B112" s="2" t="s">
        <v>203</v>
      </c>
      <c r="C112" s="2" t="s">
        <v>25</v>
      </c>
      <c r="D112" s="3">
        <v>681156</v>
      </c>
      <c r="E112" s="2" t="s">
        <v>127</v>
      </c>
      <c r="F112" s="3">
        <v>681156</v>
      </c>
      <c r="G112" s="2">
        <v>3602632</v>
      </c>
      <c r="H112" s="2" t="s">
        <v>126</v>
      </c>
      <c r="I112" s="8">
        <v>31</v>
      </c>
      <c r="J112" s="9">
        <f>VLOOKUP(H112,[1]zmluvy_detail!$C$2:$D$172,2,0)</f>
        <v>43339</v>
      </c>
      <c r="K112" s="2" t="s">
        <v>13</v>
      </c>
      <c r="L112" s="5" t="s">
        <v>13</v>
      </c>
      <c r="M112" s="6">
        <v>469</v>
      </c>
      <c r="N112" s="6">
        <f t="shared" si="1"/>
        <v>562.79999999999995</v>
      </c>
      <c r="O112" s="7" t="s">
        <v>125</v>
      </c>
      <c r="P112" s="2" t="s">
        <v>243</v>
      </c>
    </row>
    <row r="113" spans="1:16" ht="14" x14ac:dyDescent="0.15">
      <c r="A113" s="2" t="s">
        <v>822</v>
      </c>
      <c r="B113" s="2" t="s">
        <v>203</v>
      </c>
      <c r="C113" s="2" t="s">
        <v>50</v>
      </c>
      <c r="D113" s="3">
        <v>35815256</v>
      </c>
      <c r="E113" s="2" t="s">
        <v>130</v>
      </c>
      <c r="F113" s="3">
        <v>692069</v>
      </c>
      <c r="G113" s="2">
        <v>3798963</v>
      </c>
      <c r="H113" s="2" t="s">
        <v>129</v>
      </c>
      <c r="I113" s="8">
        <v>32</v>
      </c>
      <c r="J113" s="9">
        <f>VLOOKUP(H113,[1]zmluvy_detail!$C$2:$D$172,2,0)</f>
        <v>43445</v>
      </c>
      <c r="K113" s="2" t="s">
        <v>13</v>
      </c>
      <c r="L113" s="5" t="s">
        <v>13</v>
      </c>
      <c r="M113" s="6">
        <v>497.5</v>
      </c>
      <c r="N113" s="6">
        <f t="shared" si="1"/>
        <v>597</v>
      </c>
      <c r="O113" s="7" t="s">
        <v>128</v>
      </c>
      <c r="P113" s="2" t="e">
        <v>#VALUE!</v>
      </c>
    </row>
    <row r="114" spans="1:16" ht="14" x14ac:dyDescent="0.15">
      <c r="A114" s="2" t="s">
        <v>822</v>
      </c>
      <c r="B114" s="2" t="s">
        <v>132</v>
      </c>
      <c r="C114" s="2" t="s">
        <v>95</v>
      </c>
      <c r="D114" s="3">
        <v>151564</v>
      </c>
      <c r="E114" s="2" t="s">
        <v>134</v>
      </c>
      <c r="F114" s="3">
        <v>31361552</v>
      </c>
      <c r="G114" s="2"/>
      <c r="H114" s="2" t="s">
        <v>133</v>
      </c>
      <c r="I114" s="8">
        <v>33</v>
      </c>
      <c r="J114" s="9">
        <f>VLOOKUP(H114,[1]zmluvy_detail!$C$2:$D$172,2,0)</f>
        <v>43447</v>
      </c>
      <c r="K114" s="2" t="s">
        <v>13</v>
      </c>
      <c r="L114" s="5" t="s">
        <v>13</v>
      </c>
      <c r="M114" s="6">
        <f>N114/1.2</f>
        <v>560</v>
      </c>
      <c r="N114" s="6">
        <v>672</v>
      </c>
      <c r="O114" s="7" t="s">
        <v>143</v>
      </c>
      <c r="P114" s="2" t="e">
        <v>#VALUE!</v>
      </c>
    </row>
    <row r="115" spans="1:16" ht="14" x14ac:dyDescent="0.15">
      <c r="A115" s="2" t="s">
        <v>822</v>
      </c>
      <c r="B115" s="2" t="s">
        <v>132</v>
      </c>
      <c r="C115" s="2" t="s">
        <v>95</v>
      </c>
      <c r="D115" s="3">
        <v>151564</v>
      </c>
      <c r="E115" s="2" t="s">
        <v>134</v>
      </c>
      <c r="F115" s="3">
        <v>31361552</v>
      </c>
      <c r="G115" s="2"/>
      <c r="H115" s="2" t="s">
        <v>133</v>
      </c>
      <c r="I115" s="8">
        <v>33</v>
      </c>
      <c r="J115" s="9">
        <f>VLOOKUP(H115,[1]zmluvy_detail!$C$2:$D$172,2,0)</f>
        <v>43447</v>
      </c>
      <c r="K115" s="2" t="s">
        <v>7</v>
      </c>
      <c r="L115" s="5" t="s">
        <v>7</v>
      </c>
      <c r="M115" s="6">
        <f t="shared" ref="M115:M176" si="2">N115/1.2</f>
        <v>720</v>
      </c>
      <c r="N115" s="6">
        <v>864</v>
      </c>
      <c r="O115" s="7" t="s">
        <v>143</v>
      </c>
      <c r="P115" s="2" t="e">
        <v>#VALUE!</v>
      </c>
    </row>
    <row r="116" spans="1:16" ht="14" x14ac:dyDescent="0.15">
      <c r="A116" s="2" t="s">
        <v>822</v>
      </c>
      <c r="B116" s="2" t="s">
        <v>132</v>
      </c>
      <c r="C116" s="2" t="s">
        <v>95</v>
      </c>
      <c r="D116" s="3">
        <v>151564</v>
      </c>
      <c r="E116" s="2" t="s">
        <v>134</v>
      </c>
      <c r="F116" s="3">
        <v>31361552</v>
      </c>
      <c r="G116" s="2"/>
      <c r="H116" s="2" t="s">
        <v>133</v>
      </c>
      <c r="I116" s="8">
        <v>33</v>
      </c>
      <c r="J116" s="9">
        <f>VLOOKUP(H116,[1]zmluvy_detail!$C$2:$D$172,2,0)</f>
        <v>43447</v>
      </c>
      <c r="K116" s="2" t="s">
        <v>16</v>
      </c>
      <c r="L116" s="5" t="s">
        <v>16</v>
      </c>
      <c r="M116" s="6">
        <f t="shared" si="2"/>
        <v>720</v>
      </c>
      <c r="N116" s="6">
        <v>864</v>
      </c>
      <c r="O116" s="7" t="s">
        <v>143</v>
      </c>
      <c r="P116" s="2" t="e">
        <v>#VALUE!</v>
      </c>
    </row>
    <row r="117" spans="1:16" ht="14" x14ac:dyDescent="0.15">
      <c r="A117" s="2" t="s">
        <v>822</v>
      </c>
      <c r="B117" s="2" t="s">
        <v>132</v>
      </c>
      <c r="C117" s="2" t="s">
        <v>95</v>
      </c>
      <c r="D117" s="3">
        <v>151564</v>
      </c>
      <c r="E117" s="2" t="s">
        <v>134</v>
      </c>
      <c r="F117" s="3">
        <v>31361552</v>
      </c>
      <c r="G117" s="2"/>
      <c r="H117" s="2" t="s">
        <v>133</v>
      </c>
      <c r="I117" s="8">
        <v>33</v>
      </c>
      <c r="J117" s="9">
        <f>VLOOKUP(H117,[1]zmluvy_detail!$C$2:$D$172,2,0)</f>
        <v>43447</v>
      </c>
      <c r="K117" s="2" t="s">
        <v>10</v>
      </c>
      <c r="L117" s="5" t="s">
        <v>10</v>
      </c>
      <c r="M117" s="6">
        <f t="shared" si="2"/>
        <v>640</v>
      </c>
      <c r="N117" s="6">
        <v>768</v>
      </c>
      <c r="O117" s="7" t="s">
        <v>143</v>
      </c>
      <c r="P117" s="2" t="e">
        <v>#VALUE!</v>
      </c>
    </row>
    <row r="118" spans="1:16" ht="14" x14ac:dyDescent="0.15">
      <c r="A118" s="2" t="s">
        <v>822</v>
      </c>
      <c r="B118" s="2" t="s">
        <v>132</v>
      </c>
      <c r="C118" s="2" t="s">
        <v>95</v>
      </c>
      <c r="D118" s="3">
        <v>151564</v>
      </c>
      <c r="E118" s="2" t="s">
        <v>134</v>
      </c>
      <c r="F118" s="3">
        <v>31361552</v>
      </c>
      <c r="G118" s="2"/>
      <c r="H118" s="2" t="s">
        <v>133</v>
      </c>
      <c r="I118" s="8">
        <v>33</v>
      </c>
      <c r="J118" s="9">
        <f>VLOOKUP(H118,[1]zmluvy_detail!$C$2:$D$172,2,0)</f>
        <v>43447</v>
      </c>
      <c r="K118" s="2" t="s">
        <v>13</v>
      </c>
      <c r="L118" s="5" t="s">
        <v>13</v>
      </c>
      <c r="M118" s="6">
        <f t="shared" si="2"/>
        <v>720</v>
      </c>
      <c r="N118" s="6">
        <v>864</v>
      </c>
      <c r="O118" s="7" t="s">
        <v>143</v>
      </c>
      <c r="P118" s="2" t="e">
        <v>#VALUE!</v>
      </c>
    </row>
    <row r="119" spans="1:16" ht="14" x14ac:dyDescent="0.15">
      <c r="A119" s="2" t="s">
        <v>822</v>
      </c>
      <c r="B119" s="2" t="s">
        <v>132</v>
      </c>
      <c r="C119" s="2" t="s">
        <v>95</v>
      </c>
      <c r="D119" s="3">
        <v>151564</v>
      </c>
      <c r="E119" s="2" t="s">
        <v>134</v>
      </c>
      <c r="F119" s="3">
        <v>31361552</v>
      </c>
      <c r="G119" s="2"/>
      <c r="H119" s="2" t="s">
        <v>133</v>
      </c>
      <c r="I119" s="8">
        <v>33</v>
      </c>
      <c r="J119" s="9">
        <f>VLOOKUP(H119,[1]zmluvy_detail!$C$2:$D$172,2,0)</f>
        <v>43447</v>
      </c>
      <c r="K119" s="2" t="s">
        <v>15</v>
      </c>
      <c r="L119" s="5" t="s">
        <v>15</v>
      </c>
      <c r="M119" s="6">
        <f t="shared" si="2"/>
        <v>560</v>
      </c>
      <c r="N119" s="6">
        <v>672</v>
      </c>
      <c r="O119" s="7" t="s">
        <v>143</v>
      </c>
      <c r="P119" s="2" t="e">
        <v>#VALUE!</v>
      </c>
    </row>
    <row r="120" spans="1:16" ht="14" x14ac:dyDescent="0.15">
      <c r="A120" s="2" t="s">
        <v>822</v>
      </c>
      <c r="B120" s="2" t="s">
        <v>132</v>
      </c>
      <c r="C120" s="2" t="s">
        <v>95</v>
      </c>
      <c r="D120" s="3">
        <v>151564</v>
      </c>
      <c r="E120" s="2" t="s">
        <v>134</v>
      </c>
      <c r="F120" s="3">
        <v>31361552</v>
      </c>
      <c r="G120" s="2"/>
      <c r="H120" s="2" t="s">
        <v>133</v>
      </c>
      <c r="I120" s="8">
        <v>33</v>
      </c>
      <c r="J120" s="9">
        <f>VLOOKUP(H120,[1]zmluvy_detail!$C$2:$D$172,2,0)</f>
        <v>43447</v>
      </c>
      <c r="K120" s="2" t="s">
        <v>14</v>
      </c>
      <c r="L120" s="5" t="s">
        <v>14</v>
      </c>
      <c r="M120" s="6">
        <f t="shared" si="2"/>
        <v>560</v>
      </c>
      <c r="N120" s="6">
        <v>672</v>
      </c>
      <c r="O120" s="7" t="s">
        <v>143</v>
      </c>
      <c r="P120" s="2" t="e">
        <v>#VALUE!</v>
      </c>
    </row>
    <row r="121" spans="1:16" ht="14" x14ac:dyDescent="0.15">
      <c r="A121" s="2" t="s">
        <v>822</v>
      </c>
      <c r="B121" s="2" t="s">
        <v>132</v>
      </c>
      <c r="C121" s="2" t="s">
        <v>95</v>
      </c>
      <c r="D121" s="3">
        <v>151564</v>
      </c>
      <c r="E121" s="2" t="s">
        <v>135</v>
      </c>
      <c r="F121" s="3">
        <v>35829036</v>
      </c>
      <c r="G121" s="2"/>
      <c r="H121" s="2" t="s">
        <v>133</v>
      </c>
      <c r="I121" s="8">
        <v>33</v>
      </c>
      <c r="J121" s="9">
        <f>VLOOKUP(H121,[1]zmluvy_detail!$C$2:$D$172,2,0)</f>
        <v>43447</v>
      </c>
      <c r="K121" s="2" t="s">
        <v>13</v>
      </c>
      <c r="L121" s="5" t="s">
        <v>13</v>
      </c>
      <c r="M121" s="6">
        <f t="shared" si="2"/>
        <v>433.33333333333337</v>
      </c>
      <c r="N121" s="6">
        <v>520</v>
      </c>
      <c r="O121" s="7" t="s">
        <v>143</v>
      </c>
      <c r="P121" s="2" t="e">
        <v>#VALUE!</v>
      </c>
    </row>
    <row r="122" spans="1:16" ht="14" x14ac:dyDescent="0.15">
      <c r="A122" s="2" t="s">
        <v>822</v>
      </c>
      <c r="B122" s="2" t="s">
        <v>132</v>
      </c>
      <c r="C122" s="2" t="s">
        <v>95</v>
      </c>
      <c r="D122" s="3">
        <v>151564</v>
      </c>
      <c r="E122" s="2" t="s">
        <v>135</v>
      </c>
      <c r="F122" s="3">
        <v>35829036</v>
      </c>
      <c r="G122" s="2"/>
      <c r="H122" s="2" t="s">
        <v>133</v>
      </c>
      <c r="I122" s="8">
        <v>33</v>
      </c>
      <c r="J122" s="9">
        <f>VLOOKUP(H122,[1]zmluvy_detail!$C$2:$D$172,2,0)</f>
        <v>43447</v>
      </c>
      <c r="K122" s="2" t="s">
        <v>7</v>
      </c>
      <c r="L122" s="5" t="s">
        <v>7</v>
      </c>
      <c r="M122" s="6">
        <f t="shared" si="2"/>
        <v>433.33333333333337</v>
      </c>
      <c r="N122" s="6">
        <v>520</v>
      </c>
      <c r="O122" s="7" t="s">
        <v>143</v>
      </c>
      <c r="P122" s="2" t="e">
        <v>#VALUE!</v>
      </c>
    </row>
    <row r="123" spans="1:16" ht="14" x14ac:dyDescent="0.15">
      <c r="A123" s="2" t="s">
        <v>822</v>
      </c>
      <c r="B123" s="2" t="s">
        <v>132</v>
      </c>
      <c r="C123" s="2" t="s">
        <v>95</v>
      </c>
      <c r="D123" s="3">
        <v>151564</v>
      </c>
      <c r="E123" s="2" t="s">
        <v>135</v>
      </c>
      <c r="F123" s="3">
        <v>35829036</v>
      </c>
      <c r="G123" s="2"/>
      <c r="H123" s="2" t="s">
        <v>133</v>
      </c>
      <c r="I123" s="8">
        <v>33</v>
      </c>
      <c r="J123" s="9">
        <f>VLOOKUP(H123,[1]zmluvy_detail!$C$2:$D$172,2,0)</f>
        <v>43447</v>
      </c>
      <c r="K123" s="2" t="s">
        <v>16</v>
      </c>
      <c r="L123" s="5" t="s">
        <v>16</v>
      </c>
      <c r="M123" s="6">
        <f t="shared" si="2"/>
        <v>433.33333333333337</v>
      </c>
      <c r="N123" s="6">
        <v>520</v>
      </c>
      <c r="O123" s="7" t="s">
        <v>143</v>
      </c>
      <c r="P123" s="2" t="e">
        <v>#VALUE!</v>
      </c>
    </row>
    <row r="124" spans="1:16" ht="14" x14ac:dyDescent="0.15">
      <c r="A124" s="2" t="s">
        <v>822</v>
      </c>
      <c r="B124" s="2" t="s">
        <v>132</v>
      </c>
      <c r="C124" s="2" t="s">
        <v>95</v>
      </c>
      <c r="D124" s="3">
        <v>151564</v>
      </c>
      <c r="E124" s="2" t="s">
        <v>135</v>
      </c>
      <c r="F124" s="3">
        <v>35829036</v>
      </c>
      <c r="G124" s="2"/>
      <c r="H124" s="2" t="s">
        <v>133</v>
      </c>
      <c r="I124" s="8">
        <v>33</v>
      </c>
      <c r="J124" s="9">
        <f>VLOOKUP(H124,[1]zmluvy_detail!$C$2:$D$172,2,0)</f>
        <v>43447</v>
      </c>
      <c r="K124" s="2" t="s">
        <v>10</v>
      </c>
      <c r="L124" s="5" t="s">
        <v>10</v>
      </c>
      <c r="M124" s="6">
        <f t="shared" si="2"/>
        <v>408.33333333333337</v>
      </c>
      <c r="N124" s="6">
        <v>490</v>
      </c>
      <c r="O124" s="7" t="s">
        <v>143</v>
      </c>
      <c r="P124" s="2" t="e">
        <v>#VALUE!</v>
      </c>
    </row>
    <row r="125" spans="1:16" ht="14" x14ac:dyDescent="0.15">
      <c r="A125" s="2" t="s">
        <v>822</v>
      </c>
      <c r="B125" s="2" t="s">
        <v>132</v>
      </c>
      <c r="C125" s="2" t="s">
        <v>95</v>
      </c>
      <c r="D125" s="3">
        <v>151564</v>
      </c>
      <c r="E125" s="2" t="s">
        <v>135</v>
      </c>
      <c r="F125" s="3">
        <v>35829036</v>
      </c>
      <c r="G125" s="2"/>
      <c r="H125" s="2" t="s">
        <v>133</v>
      </c>
      <c r="I125" s="8">
        <v>33</v>
      </c>
      <c r="J125" s="9">
        <f>VLOOKUP(H125,[1]zmluvy_detail!$C$2:$D$172,2,0)</f>
        <v>43447</v>
      </c>
      <c r="K125" s="2" t="s">
        <v>13</v>
      </c>
      <c r="L125" s="5" t="s">
        <v>13</v>
      </c>
      <c r="M125" s="6">
        <f t="shared" si="2"/>
        <v>433.33333333333337</v>
      </c>
      <c r="N125" s="6">
        <v>520</v>
      </c>
      <c r="O125" s="7" t="s">
        <v>143</v>
      </c>
      <c r="P125" s="2" t="e">
        <v>#VALUE!</v>
      </c>
    </row>
    <row r="126" spans="1:16" ht="14" x14ac:dyDescent="0.15">
      <c r="A126" s="2" t="s">
        <v>822</v>
      </c>
      <c r="B126" s="2" t="s">
        <v>132</v>
      </c>
      <c r="C126" s="2" t="s">
        <v>95</v>
      </c>
      <c r="D126" s="3">
        <v>151564</v>
      </c>
      <c r="E126" s="2" t="s">
        <v>135</v>
      </c>
      <c r="F126" s="3">
        <v>35829036</v>
      </c>
      <c r="G126" s="2"/>
      <c r="H126" s="2" t="s">
        <v>133</v>
      </c>
      <c r="I126" s="8">
        <v>33</v>
      </c>
      <c r="J126" s="9">
        <f>VLOOKUP(H126,[1]zmluvy_detail!$C$2:$D$172,2,0)</f>
        <v>43447</v>
      </c>
      <c r="K126" s="2" t="s">
        <v>15</v>
      </c>
      <c r="L126" s="5" t="s">
        <v>15</v>
      </c>
      <c r="M126" s="6">
        <f t="shared" si="2"/>
        <v>408.33333333333337</v>
      </c>
      <c r="N126" s="6">
        <v>490</v>
      </c>
      <c r="O126" s="7" t="s">
        <v>143</v>
      </c>
      <c r="P126" s="2" t="e">
        <v>#VALUE!</v>
      </c>
    </row>
    <row r="127" spans="1:16" ht="14" x14ac:dyDescent="0.15">
      <c r="A127" s="2" t="s">
        <v>822</v>
      </c>
      <c r="B127" s="2" t="s">
        <v>132</v>
      </c>
      <c r="C127" s="2" t="s">
        <v>95</v>
      </c>
      <c r="D127" s="3">
        <v>151564</v>
      </c>
      <c r="E127" s="2" t="s">
        <v>135</v>
      </c>
      <c r="F127" s="3">
        <v>35829036</v>
      </c>
      <c r="G127" s="2"/>
      <c r="H127" s="2" t="s">
        <v>133</v>
      </c>
      <c r="I127" s="8">
        <v>33</v>
      </c>
      <c r="J127" s="9">
        <f>VLOOKUP(H127,[1]zmluvy_detail!$C$2:$D$172,2,0)</f>
        <v>43447</v>
      </c>
      <c r="K127" s="2" t="s">
        <v>14</v>
      </c>
      <c r="L127" s="5" t="s">
        <v>14</v>
      </c>
      <c r="M127" s="6">
        <f t="shared" si="2"/>
        <v>407.5</v>
      </c>
      <c r="N127" s="6">
        <v>489</v>
      </c>
      <c r="O127" s="7" t="s">
        <v>143</v>
      </c>
      <c r="P127" s="2" t="e">
        <v>#VALUE!</v>
      </c>
    </row>
    <row r="128" spans="1:16" ht="14" x14ac:dyDescent="0.15">
      <c r="A128" s="2" t="s">
        <v>822</v>
      </c>
      <c r="B128" s="2" t="s">
        <v>132</v>
      </c>
      <c r="C128" s="2" t="s">
        <v>95</v>
      </c>
      <c r="D128" s="3">
        <v>151564</v>
      </c>
      <c r="E128" s="2" t="s">
        <v>136</v>
      </c>
      <c r="F128" s="3" t="s">
        <v>208</v>
      </c>
      <c r="G128" s="2"/>
      <c r="H128" s="2" t="s">
        <v>133</v>
      </c>
      <c r="I128" s="8">
        <v>33</v>
      </c>
      <c r="J128" s="9">
        <f>VLOOKUP(H128,[1]zmluvy_detail!$C$2:$D$172,2,0)</f>
        <v>43447</v>
      </c>
      <c r="K128" s="2" t="s">
        <v>13</v>
      </c>
      <c r="L128" s="5" t="s">
        <v>13</v>
      </c>
      <c r="M128" s="6">
        <f t="shared" si="2"/>
        <v>500</v>
      </c>
      <c r="N128" s="6">
        <v>600</v>
      </c>
      <c r="O128" s="7" t="s">
        <v>143</v>
      </c>
      <c r="P128" s="2" t="e">
        <v>#VALUE!</v>
      </c>
    </row>
    <row r="129" spans="1:16" ht="14" x14ac:dyDescent="0.15">
      <c r="A129" s="2" t="s">
        <v>822</v>
      </c>
      <c r="B129" s="2" t="s">
        <v>132</v>
      </c>
      <c r="C129" s="2" t="s">
        <v>95</v>
      </c>
      <c r="D129" s="3">
        <v>151564</v>
      </c>
      <c r="E129" s="2" t="s">
        <v>136</v>
      </c>
      <c r="F129" s="3" t="s">
        <v>208</v>
      </c>
      <c r="G129" s="2"/>
      <c r="H129" s="2" t="s">
        <v>133</v>
      </c>
      <c r="I129" s="8">
        <v>33</v>
      </c>
      <c r="J129" s="9">
        <f>VLOOKUP(H129,[1]zmluvy_detail!$C$2:$D$172,2,0)</f>
        <v>43447</v>
      </c>
      <c r="K129" s="2" t="s">
        <v>7</v>
      </c>
      <c r="L129" s="5" t="s">
        <v>7</v>
      </c>
      <c r="M129" s="6">
        <f t="shared" si="2"/>
        <v>500</v>
      </c>
      <c r="N129" s="6">
        <v>600</v>
      </c>
      <c r="O129" s="7" t="s">
        <v>143</v>
      </c>
      <c r="P129" s="2" t="e">
        <v>#VALUE!</v>
      </c>
    </row>
    <row r="130" spans="1:16" ht="14" x14ac:dyDescent="0.15">
      <c r="A130" s="2" t="s">
        <v>822</v>
      </c>
      <c r="B130" s="2" t="s">
        <v>132</v>
      </c>
      <c r="C130" s="2" t="s">
        <v>95</v>
      </c>
      <c r="D130" s="3">
        <v>151564</v>
      </c>
      <c r="E130" s="2" t="s">
        <v>136</v>
      </c>
      <c r="F130" s="3" t="s">
        <v>208</v>
      </c>
      <c r="G130" s="2"/>
      <c r="H130" s="2" t="s">
        <v>133</v>
      </c>
      <c r="I130" s="8">
        <v>33</v>
      </c>
      <c r="J130" s="9">
        <f>VLOOKUP(H130,[1]zmluvy_detail!$C$2:$D$172,2,0)</f>
        <v>43447</v>
      </c>
      <c r="K130" s="2" t="s">
        <v>16</v>
      </c>
      <c r="L130" s="5" t="s">
        <v>16</v>
      </c>
      <c r="M130" s="6">
        <f t="shared" si="2"/>
        <v>500</v>
      </c>
      <c r="N130" s="6">
        <v>600</v>
      </c>
      <c r="O130" s="7" t="s">
        <v>143</v>
      </c>
      <c r="P130" s="2" t="e">
        <v>#VALUE!</v>
      </c>
    </row>
    <row r="131" spans="1:16" ht="14" x14ac:dyDescent="0.15">
      <c r="A131" s="2" t="s">
        <v>822</v>
      </c>
      <c r="B131" s="2" t="s">
        <v>132</v>
      </c>
      <c r="C131" s="2" t="s">
        <v>95</v>
      </c>
      <c r="D131" s="3">
        <v>151564</v>
      </c>
      <c r="E131" s="2" t="s">
        <v>136</v>
      </c>
      <c r="F131" s="3" t="s">
        <v>208</v>
      </c>
      <c r="G131" s="2"/>
      <c r="H131" s="2" t="s">
        <v>133</v>
      </c>
      <c r="I131" s="8">
        <v>33</v>
      </c>
      <c r="J131" s="9">
        <f>VLOOKUP(H131,[1]zmluvy_detail!$C$2:$D$172,2,0)</f>
        <v>43447</v>
      </c>
      <c r="K131" s="2" t="s">
        <v>10</v>
      </c>
      <c r="L131" s="5" t="s">
        <v>10</v>
      </c>
      <c r="M131" s="6">
        <f t="shared" si="2"/>
        <v>458.33333333333337</v>
      </c>
      <c r="N131" s="6">
        <v>550</v>
      </c>
      <c r="O131" s="7" t="s">
        <v>143</v>
      </c>
      <c r="P131" s="2" t="e">
        <v>#VALUE!</v>
      </c>
    </row>
    <row r="132" spans="1:16" ht="14" x14ac:dyDescent="0.15">
      <c r="A132" s="2" t="s">
        <v>822</v>
      </c>
      <c r="B132" s="2" t="s">
        <v>132</v>
      </c>
      <c r="C132" s="2" t="s">
        <v>95</v>
      </c>
      <c r="D132" s="3">
        <v>151564</v>
      </c>
      <c r="E132" s="2" t="s">
        <v>136</v>
      </c>
      <c r="F132" s="3" t="s">
        <v>208</v>
      </c>
      <c r="G132" s="2"/>
      <c r="H132" s="2" t="s">
        <v>133</v>
      </c>
      <c r="I132" s="8">
        <v>33</v>
      </c>
      <c r="J132" s="9">
        <f>VLOOKUP(H132,[1]zmluvy_detail!$C$2:$D$172,2,0)</f>
        <v>43447</v>
      </c>
      <c r="K132" s="2" t="s">
        <v>13</v>
      </c>
      <c r="L132" s="5" t="s">
        <v>13</v>
      </c>
      <c r="M132" s="6">
        <f t="shared" si="2"/>
        <v>458.33333333333337</v>
      </c>
      <c r="N132" s="6">
        <v>550</v>
      </c>
      <c r="O132" s="7" t="s">
        <v>143</v>
      </c>
      <c r="P132" s="2" t="e">
        <v>#VALUE!</v>
      </c>
    </row>
    <row r="133" spans="1:16" ht="14" x14ac:dyDescent="0.15">
      <c r="A133" s="2" t="s">
        <v>822</v>
      </c>
      <c r="B133" s="2" t="s">
        <v>132</v>
      </c>
      <c r="C133" s="2" t="s">
        <v>95</v>
      </c>
      <c r="D133" s="3">
        <v>151564</v>
      </c>
      <c r="E133" s="2" t="s">
        <v>136</v>
      </c>
      <c r="F133" s="3" t="s">
        <v>208</v>
      </c>
      <c r="G133" s="2"/>
      <c r="H133" s="2" t="s">
        <v>133</v>
      </c>
      <c r="I133" s="8">
        <v>33</v>
      </c>
      <c r="J133" s="9">
        <f>VLOOKUP(H133,[1]zmluvy_detail!$C$2:$D$172,2,0)</f>
        <v>43447</v>
      </c>
      <c r="K133" s="2" t="s">
        <v>15</v>
      </c>
      <c r="L133" s="5" t="s">
        <v>15</v>
      </c>
      <c r="M133" s="6">
        <f t="shared" si="2"/>
        <v>416.66666666666669</v>
      </c>
      <c r="N133" s="6">
        <v>500</v>
      </c>
      <c r="O133" s="7" t="s">
        <v>143</v>
      </c>
      <c r="P133" s="2" t="e">
        <v>#VALUE!</v>
      </c>
    </row>
    <row r="134" spans="1:16" ht="14" x14ac:dyDescent="0.15">
      <c r="A134" s="2" t="s">
        <v>822</v>
      </c>
      <c r="B134" s="2" t="s">
        <v>132</v>
      </c>
      <c r="C134" s="2" t="s">
        <v>95</v>
      </c>
      <c r="D134" s="3">
        <v>151564</v>
      </c>
      <c r="E134" s="2" t="s">
        <v>136</v>
      </c>
      <c r="F134" s="3" t="s">
        <v>208</v>
      </c>
      <c r="G134" s="2"/>
      <c r="H134" s="2" t="s">
        <v>133</v>
      </c>
      <c r="I134" s="8">
        <v>33</v>
      </c>
      <c r="J134" s="9">
        <f>VLOOKUP(H134,[1]zmluvy_detail!$C$2:$D$172,2,0)</f>
        <v>43447</v>
      </c>
      <c r="K134" s="2" t="s">
        <v>14</v>
      </c>
      <c r="L134" s="5" t="s">
        <v>14</v>
      </c>
      <c r="M134" s="6">
        <f t="shared" si="2"/>
        <v>458.33333333333337</v>
      </c>
      <c r="N134" s="6">
        <v>550</v>
      </c>
      <c r="O134" s="7" t="s">
        <v>143</v>
      </c>
      <c r="P134" s="2" t="e">
        <v>#VALUE!</v>
      </c>
    </row>
    <row r="135" spans="1:16" ht="14" x14ac:dyDescent="0.15">
      <c r="A135" s="2" t="s">
        <v>822</v>
      </c>
      <c r="B135" s="2" t="s">
        <v>132</v>
      </c>
      <c r="C135" s="2" t="s">
        <v>95</v>
      </c>
      <c r="D135" s="3">
        <v>151564</v>
      </c>
      <c r="E135" s="2" t="s">
        <v>137</v>
      </c>
      <c r="F135" s="3">
        <v>46117491</v>
      </c>
      <c r="G135" s="2"/>
      <c r="H135" s="2" t="s">
        <v>133</v>
      </c>
      <c r="I135" s="8">
        <v>33</v>
      </c>
      <c r="J135" s="9">
        <f>VLOOKUP(H135,[1]zmluvy_detail!$C$2:$D$172,2,0)</f>
        <v>43447</v>
      </c>
      <c r="K135" s="2" t="s">
        <v>13</v>
      </c>
      <c r="L135" s="5" t="s">
        <v>13</v>
      </c>
      <c r="M135" s="6">
        <f t="shared" si="2"/>
        <v>332.5</v>
      </c>
      <c r="N135" s="6">
        <v>399</v>
      </c>
      <c r="O135" s="7" t="s">
        <v>143</v>
      </c>
      <c r="P135" s="2" t="e">
        <v>#VALUE!</v>
      </c>
    </row>
    <row r="136" spans="1:16" ht="14" x14ac:dyDescent="0.15">
      <c r="A136" s="2" t="s">
        <v>822</v>
      </c>
      <c r="B136" s="2" t="s">
        <v>132</v>
      </c>
      <c r="C136" s="2" t="s">
        <v>95</v>
      </c>
      <c r="D136" s="3">
        <v>151564</v>
      </c>
      <c r="E136" s="2" t="s">
        <v>137</v>
      </c>
      <c r="F136" s="3">
        <v>46117491</v>
      </c>
      <c r="G136" s="2"/>
      <c r="H136" s="2" t="s">
        <v>133</v>
      </c>
      <c r="I136" s="8">
        <v>33</v>
      </c>
      <c r="J136" s="9">
        <f>VLOOKUP(H136,[1]zmluvy_detail!$C$2:$D$172,2,0)</f>
        <v>43447</v>
      </c>
      <c r="K136" s="2" t="s">
        <v>7</v>
      </c>
      <c r="L136" s="5" t="s">
        <v>7</v>
      </c>
      <c r="M136" s="6">
        <f t="shared" si="2"/>
        <v>333.33333333333337</v>
      </c>
      <c r="N136" s="6">
        <v>400</v>
      </c>
      <c r="O136" s="7" t="s">
        <v>143</v>
      </c>
      <c r="P136" s="2" t="e">
        <v>#VALUE!</v>
      </c>
    </row>
    <row r="137" spans="1:16" ht="14" x14ac:dyDescent="0.15">
      <c r="A137" s="2" t="s">
        <v>822</v>
      </c>
      <c r="B137" s="2" t="s">
        <v>132</v>
      </c>
      <c r="C137" s="2" t="s">
        <v>95</v>
      </c>
      <c r="D137" s="3">
        <v>151564</v>
      </c>
      <c r="E137" s="2" t="s">
        <v>137</v>
      </c>
      <c r="F137" s="3">
        <v>46117491</v>
      </c>
      <c r="G137" s="2"/>
      <c r="H137" s="2" t="s">
        <v>133</v>
      </c>
      <c r="I137" s="8">
        <v>33</v>
      </c>
      <c r="J137" s="9">
        <f>VLOOKUP(H137,[1]zmluvy_detail!$C$2:$D$172,2,0)</f>
        <v>43447</v>
      </c>
      <c r="K137" s="2" t="s">
        <v>16</v>
      </c>
      <c r="L137" s="5" t="s">
        <v>16</v>
      </c>
      <c r="M137" s="6">
        <f t="shared" si="2"/>
        <v>333.33333333333337</v>
      </c>
      <c r="N137" s="6">
        <v>400</v>
      </c>
      <c r="O137" s="7" t="s">
        <v>143</v>
      </c>
      <c r="P137" s="2" t="e">
        <v>#VALUE!</v>
      </c>
    </row>
    <row r="138" spans="1:16" ht="14" x14ac:dyDescent="0.15">
      <c r="A138" s="2" t="s">
        <v>822</v>
      </c>
      <c r="B138" s="2" t="s">
        <v>132</v>
      </c>
      <c r="C138" s="2" t="s">
        <v>95</v>
      </c>
      <c r="D138" s="3">
        <v>151564</v>
      </c>
      <c r="E138" s="2" t="s">
        <v>137</v>
      </c>
      <c r="F138" s="3">
        <v>46117491</v>
      </c>
      <c r="G138" s="2"/>
      <c r="H138" s="2" t="s">
        <v>133</v>
      </c>
      <c r="I138" s="8">
        <v>33</v>
      </c>
      <c r="J138" s="9">
        <f>VLOOKUP(H138,[1]zmluvy_detail!$C$2:$D$172,2,0)</f>
        <v>43447</v>
      </c>
      <c r="K138" s="2" t="s">
        <v>10</v>
      </c>
      <c r="L138" s="5" t="s">
        <v>10</v>
      </c>
      <c r="M138" s="6">
        <f t="shared" si="2"/>
        <v>316.66666666666669</v>
      </c>
      <c r="N138" s="6">
        <v>380</v>
      </c>
      <c r="O138" s="7" t="s">
        <v>143</v>
      </c>
      <c r="P138" s="2" t="e">
        <v>#VALUE!</v>
      </c>
    </row>
    <row r="139" spans="1:16" ht="14" x14ac:dyDescent="0.15">
      <c r="A139" s="2" t="s">
        <v>822</v>
      </c>
      <c r="B139" s="2" t="s">
        <v>132</v>
      </c>
      <c r="C139" s="2" t="s">
        <v>95</v>
      </c>
      <c r="D139" s="3">
        <v>151564</v>
      </c>
      <c r="E139" s="2" t="s">
        <v>137</v>
      </c>
      <c r="F139" s="3">
        <v>46117491</v>
      </c>
      <c r="G139" s="2"/>
      <c r="H139" s="2" t="s">
        <v>133</v>
      </c>
      <c r="I139" s="8">
        <v>33</v>
      </c>
      <c r="J139" s="9">
        <f>VLOOKUP(H139,[1]zmluvy_detail!$C$2:$D$172,2,0)</f>
        <v>43447</v>
      </c>
      <c r="K139" s="2" t="s">
        <v>13</v>
      </c>
      <c r="L139" s="5" t="s">
        <v>13</v>
      </c>
      <c r="M139" s="6">
        <f t="shared" si="2"/>
        <v>316.66666666666669</v>
      </c>
      <c r="N139" s="6">
        <v>380</v>
      </c>
      <c r="O139" s="7" t="s">
        <v>143</v>
      </c>
      <c r="P139" s="2" t="e">
        <v>#VALUE!</v>
      </c>
    </row>
    <row r="140" spans="1:16" ht="14" x14ac:dyDescent="0.15">
      <c r="A140" s="2" t="s">
        <v>822</v>
      </c>
      <c r="B140" s="2" t="s">
        <v>132</v>
      </c>
      <c r="C140" s="2" t="s">
        <v>95</v>
      </c>
      <c r="D140" s="3">
        <v>151564</v>
      </c>
      <c r="E140" s="2" t="s">
        <v>137</v>
      </c>
      <c r="F140" s="3">
        <v>46117491</v>
      </c>
      <c r="G140" s="2"/>
      <c r="H140" s="2" t="s">
        <v>133</v>
      </c>
      <c r="I140" s="8">
        <v>33</v>
      </c>
      <c r="J140" s="9">
        <f>VLOOKUP(H140,[1]zmluvy_detail!$C$2:$D$172,2,0)</f>
        <v>43447</v>
      </c>
      <c r="K140" s="2" t="s">
        <v>15</v>
      </c>
      <c r="L140" s="5" t="s">
        <v>15</v>
      </c>
      <c r="M140" s="6">
        <f t="shared" si="2"/>
        <v>241.66666666666669</v>
      </c>
      <c r="N140" s="6">
        <v>290</v>
      </c>
      <c r="O140" s="7" t="s">
        <v>143</v>
      </c>
      <c r="P140" s="2" t="e">
        <v>#VALUE!</v>
      </c>
    </row>
    <row r="141" spans="1:16" ht="14" x14ac:dyDescent="0.15">
      <c r="A141" s="2" t="s">
        <v>822</v>
      </c>
      <c r="B141" s="2" t="s">
        <v>132</v>
      </c>
      <c r="C141" s="2" t="s">
        <v>95</v>
      </c>
      <c r="D141" s="3">
        <v>151564</v>
      </c>
      <c r="E141" s="2" t="s">
        <v>137</v>
      </c>
      <c r="F141" s="3">
        <v>46117491</v>
      </c>
      <c r="G141" s="2"/>
      <c r="H141" s="2" t="s">
        <v>133</v>
      </c>
      <c r="I141" s="8">
        <v>33</v>
      </c>
      <c r="J141" s="9">
        <f>VLOOKUP(H141,[1]zmluvy_detail!$C$2:$D$172,2,0)</f>
        <v>43447</v>
      </c>
      <c r="K141" s="2" t="s">
        <v>14</v>
      </c>
      <c r="L141" s="5" t="s">
        <v>14</v>
      </c>
      <c r="M141" s="6">
        <f t="shared" si="2"/>
        <v>316.66666666666669</v>
      </c>
      <c r="N141" s="6">
        <v>380</v>
      </c>
      <c r="O141" s="7" t="s">
        <v>143</v>
      </c>
      <c r="P141" s="2" t="e">
        <v>#VALUE!</v>
      </c>
    </row>
    <row r="142" spans="1:16" ht="14" x14ac:dyDescent="0.15">
      <c r="A142" s="2" t="s">
        <v>822</v>
      </c>
      <c r="B142" s="2" t="s">
        <v>132</v>
      </c>
      <c r="C142" s="2" t="s">
        <v>95</v>
      </c>
      <c r="D142" s="3">
        <v>151564</v>
      </c>
      <c r="E142" s="2" t="s">
        <v>138</v>
      </c>
      <c r="F142" s="3">
        <v>31338551</v>
      </c>
      <c r="G142" s="2"/>
      <c r="H142" s="2" t="s">
        <v>133</v>
      </c>
      <c r="I142" s="8">
        <v>33</v>
      </c>
      <c r="J142" s="9">
        <f>VLOOKUP(H142,[1]zmluvy_detail!$C$2:$D$172,2,0)</f>
        <v>43447</v>
      </c>
      <c r="K142" s="2" t="s">
        <v>13</v>
      </c>
      <c r="L142" s="5" t="s">
        <v>13</v>
      </c>
      <c r="M142" s="6">
        <f t="shared" si="2"/>
        <v>600</v>
      </c>
      <c r="N142" s="6">
        <v>720</v>
      </c>
      <c r="O142" s="7" t="s">
        <v>143</v>
      </c>
      <c r="P142" s="2" t="e">
        <v>#VALUE!</v>
      </c>
    </row>
    <row r="143" spans="1:16" ht="14" x14ac:dyDescent="0.15">
      <c r="A143" s="2" t="s">
        <v>822</v>
      </c>
      <c r="B143" s="2" t="s">
        <v>132</v>
      </c>
      <c r="C143" s="2" t="s">
        <v>95</v>
      </c>
      <c r="D143" s="3">
        <v>151564</v>
      </c>
      <c r="E143" s="2" t="s">
        <v>138</v>
      </c>
      <c r="F143" s="3">
        <v>31338551</v>
      </c>
      <c r="G143" s="2"/>
      <c r="H143" s="2" t="s">
        <v>133</v>
      </c>
      <c r="I143" s="8">
        <v>33</v>
      </c>
      <c r="J143" s="9">
        <f>VLOOKUP(H143,[1]zmluvy_detail!$C$2:$D$172,2,0)</f>
        <v>43447</v>
      </c>
      <c r="K143" s="2" t="s">
        <v>7</v>
      </c>
      <c r="L143" s="5" t="s">
        <v>7</v>
      </c>
      <c r="M143" s="6">
        <f t="shared" si="2"/>
        <v>700</v>
      </c>
      <c r="N143" s="6">
        <v>840</v>
      </c>
      <c r="O143" s="7" t="s">
        <v>143</v>
      </c>
      <c r="P143" s="2" t="e">
        <v>#VALUE!</v>
      </c>
    </row>
    <row r="144" spans="1:16" ht="14" x14ac:dyDescent="0.15">
      <c r="A144" s="2" t="s">
        <v>822</v>
      </c>
      <c r="B144" s="2" t="s">
        <v>132</v>
      </c>
      <c r="C144" s="2" t="s">
        <v>95</v>
      </c>
      <c r="D144" s="3">
        <v>151564</v>
      </c>
      <c r="E144" s="2" t="s">
        <v>138</v>
      </c>
      <c r="F144" s="3">
        <v>31338551</v>
      </c>
      <c r="G144" s="2"/>
      <c r="H144" s="2" t="s">
        <v>133</v>
      </c>
      <c r="I144" s="8">
        <v>33</v>
      </c>
      <c r="J144" s="9">
        <f>VLOOKUP(H144,[1]zmluvy_detail!$C$2:$D$172,2,0)</f>
        <v>43447</v>
      </c>
      <c r="K144" s="2" t="s">
        <v>16</v>
      </c>
      <c r="L144" s="5" t="s">
        <v>16</v>
      </c>
      <c r="M144" s="6">
        <f t="shared" si="2"/>
        <v>600</v>
      </c>
      <c r="N144" s="6">
        <v>720</v>
      </c>
      <c r="O144" s="7" t="s">
        <v>143</v>
      </c>
      <c r="P144" s="2" t="e">
        <v>#VALUE!</v>
      </c>
    </row>
    <row r="145" spans="1:16" ht="14" x14ac:dyDescent="0.15">
      <c r="A145" s="2" t="s">
        <v>822</v>
      </c>
      <c r="B145" s="2" t="s">
        <v>132</v>
      </c>
      <c r="C145" s="2" t="s">
        <v>95</v>
      </c>
      <c r="D145" s="3">
        <v>151564</v>
      </c>
      <c r="E145" s="2" t="s">
        <v>138</v>
      </c>
      <c r="F145" s="3">
        <v>31338551</v>
      </c>
      <c r="G145" s="2"/>
      <c r="H145" s="2" t="s">
        <v>133</v>
      </c>
      <c r="I145" s="8">
        <v>33</v>
      </c>
      <c r="J145" s="9">
        <f>VLOOKUP(H145,[1]zmluvy_detail!$C$2:$D$172,2,0)</f>
        <v>43447</v>
      </c>
      <c r="K145" s="2" t="s">
        <v>10</v>
      </c>
      <c r="L145" s="5" t="s">
        <v>10</v>
      </c>
      <c r="M145" s="6">
        <f t="shared" si="2"/>
        <v>650</v>
      </c>
      <c r="N145" s="6">
        <v>780</v>
      </c>
      <c r="O145" s="7" t="s">
        <v>143</v>
      </c>
      <c r="P145" s="2" t="e">
        <v>#VALUE!</v>
      </c>
    </row>
    <row r="146" spans="1:16" ht="14" x14ac:dyDescent="0.15">
      <c r="A146" s="2" t="s">
        <v>822</v>
      </c>
      <c r="B146" s="2" t="s">
        <v>132</v>
      </c>
      <c r="C146" s="2" t="s">
        <v>95</v>
      </c>
      <c r="D146" s="3">
        <v>151564</v>
      </c>
      <c r="E146" s="2" t="s">
        <v>138</v>
      </c>
      <c r="F146" s="3">
        <v>31338551</v>
      </c>
      <c r="G146" s="2"/>
      <c r="H146" s="2" t="s">
        <v>133</v>
      </c>
      <c r="I146" s="8">
        <v>33</v>
      </c>
      <c r="J146" s="9">
        <f>VLOOKUP(H146,[1]zmluvy_detail!$C$2:$D$172,2,0)</f>
        <v>43447</v>
      </c>
      <c r="K146" s="2" t="s">
        <v>13</v>
      </c>
      <c r="L146" s="5" t="s">
        <v>13</v>
      </c>
      <c r="M146" s="6">
        <f t="shared" si="2"/>
        <v>666.66666666666674</v>
      </c>
      <c r="N146" s="6">
        <v>800</v>
      </c>
      <c r="O146" s="7" t="s">
        <v>143</v>
      </c>
      <c r="P146" s="2" t="e">
        <v>#VALUE!</v>
      </c>
    </row>
    <row r="147" spans="1:16" ht="14" x14ac:dyDescent="0.15">
      <c r="A147" s="2" t="s">
        <v>822</v>
      </c>
      <c r="B147" s="2" t="s">
        <v>132</v>
      </c>
      <c r="C147" s="2" t="s">
        <v>95</v>
      </c>
      <c r="D147" s="3">
        <v>151564</v>
      </c>
      <c r="E147" s="2" t="s">
        <v>138</v>
      </c>
      <c r="F147" s="3">
        <v>31338551</v>
      </c>
      <c r="G147" s="2"/>
      <c r="H147" s="2" t="s">
        <v>133</v>
      </c>
      <c r="I147" s="8">
        <v>33</v>
      </c>
      <c r="J147" s="9">
        <f>VLOOKUP(H147,[1]zmluvy_detail!$C$2:$D$172,2,0)</f>
        <v>43447</v>
      </c>
      <c r="K147" s="2" t="s">
        <v>15</v>
      </c>
      <c r="L147" s="5" t="s">
        <v>15</v>
      </c>
      <c r="M147" s="6">
        <f t="shared" si="2"/>
        <v>400</v>
      </c>
      <c r="N147" s="6">
        <v>480</v>
      </c>
      <c r="O147" s="7" t="s">
        <v>143</v>
      </c>
      <c r="P147" s="2" t="e">
        <v>#VALUE!</v>
      </c>
    </row>
    <row r="148" spans="1:16" ht="14" x14ac:dyDescent="0.15">
      <c r="A148" s="2" t="s">
        <v>822</v>
      </c>
      <c r="B148" s="2" t="s">
        <v>132</v>
      </c>
      <c r="C148" s="2" t="s">
        <v>95</v>
      </c>
      <c r="D148" s="3">
        <v>151564</v>
      </c>
      <c r="E148" s="2" t="s">
        <v>138</v>
      </c>
      <c r="F148" s="3">
        <v>31338551</v>
      </c>
      <c r="G148" s="2"/>
      <c r="H148" s="2" t="s">
        <v>133</v>
      </c>
      <c r="I148" s="8">
        <v>33</v>
      </c>
      <c r="J148" s="9">
        <f>VLOOKUP(H148,[1]zmluvy_detail!$C$2:$D$172,2,0)</f>
        <v>43447</v>
      </c>
      <c r="K148" s="2" t="s">
        <v>14</v>
      </c>
      <c r="L148" s="5" t="s">
        <v>14</v>
      </c>
      <c r="M148" s="6">
        <f t="shared" si="2"/>
        <v>500</v>
      </c>
      <c r="N148" s="6">
        <v>600</v>
      </c>
      <c r="O148" s="7" t="s">
        <v>143</v>
      </c>
      <c r="P148" s="2" t="e">
        <v>#VALUE!</v>
      </c>
    </row>
    <row r="149" spans="1:16" ht="14" x14ac:dyDescent="0.15">
      <c r="A149" s="2" t="s">
        <v>822</v>
      </c>
      <c r="B149" s="2" t="s">
        <v>132</v>
      </c>
      <c r="C149" s="2" t="s">
        <v>95</v>
      </c>
      <c r="D149" s="3">
        <v>151564</v>
      </c>
      <c r="E149" s="2" t="s">
        <v>139</v>
      </c>
      <c r="F149" s="3">
        <v>603783</v>
      </c>
      <c r="G149" s="2"/>
      <c r="H149" s="2" t="s">
        <v>133</v>
      </c>
      <c r="I149" s="8">
        <v>33</v>
      </c>
      <c r="J149" s="9">
        <f>VLOOKUP(H149,[1]zmluvy_detail!$C$2:$D$172,2,0)</f>
        <v>43447</v>
      </c>
      <c r="K149" s="2" t="s">
        <v>13</v>
      </c>
      <c r="L149" s="5" t="s">
        <v>13</v>
      </c>
      <c r="M149" s="6">
        <f t="shared" si="2"/>
        <v>660</v>
      </c>
      <c r="N149" s="6">
        <v>792</v>
      </c>
      <c r="O149" s="7" t="s">
        <v>143</v>
      </c>
      <c r="P149" s="2" t="e">
        <v>#VALUE!</v>
      </c>
    </row>
    <row r="150" spans="1:16" ht="14" x14ac:dyDescent="0.15">
      <c r="A150" s="2" t="s">
        <v>822</v>
      </c>
      <c r="B150" s="2" t="s">
        <v>132</v>
      </c>
      <c r="C150" s="2" t="s">
        <v>95</v>
      </c>
      <c r="D150" s="3">
        <v>151564</v>
      </c>
      <c r="E150" s="2" t="s">
        <v>139</v>
      </c>
      <c r="F150" s="3">
        <v>603783</v>
      </c>
      <c r="G150" s="2"/>
      <c r="H150" s="2" t="s">
        <v>133</v>
      </c>
      <c r="I150" s="8">
        <v>33</v>
      </c>
      <c r="J150" s="9">
        <f>VLOOKUP(H150,[1]zmluvy_detail!$C$2:$D$172,2,0)</f>
        <v>43447</v>
      </c>
      <c r="K150" s="2" t="s">
        <v>7</v>
      </c>
      <c r="L150" s="5" t="s">
        <v>7</v>
      </c>
      <c r="M150" s="6">
        <f t="shared" si="2"/>
        <v>780</v>
      </c>
      <c r="N150" s="6">
        <v>936</v>
      </c>
      <c r="O150" s="7" t="s">
        <v>143</v>
      </c>
      <c r="P150" s="2" t="e">
        <v>#VALUE!</v>
      </c>
    </row>
    <row r="151" spans="1:16" ht="14" x14ac:dyDescent="0.15">
      <c r="A151" s="2" t="s">
        <v>822</v>
      </c>
      <c r="B151" s="2" t="s">
        <v>132</v>
      </c>
      <c r="C151" s="2" t="s">
        <v>95</v>
      </c>
      <c r="D151" s="3">
        <v>151564</v>
      </c>
      <c r="E151" s="2" t="s">
        <v>139</v>
      </c>
      <c r="F151" s="3">
        <v>603783</v>
      </c>
      <c r="G151" s="2"/>
      <c r="H151" s="2" t="s">
        <v>133</v>
      </c>
      <c r="I151" s="8">
        <v>33</v>
      </c>
      <c r="J151" s="9">
        <f>VLOOKUP(H151,[1]zmluvy_detail!$C$2:$D$172,2,0)</f>
        <v>43447</v>
      </c>
      <c r="K151" s="2" t="s">
        <v>16</v>
      </c>
      <c r="L151" s="5" t="s">
        <v>16</v>
      </c>
      <c r="M151" s="6">
        <f t="shared" si="2"/>
        <v>480</v>
      </c>
      <c r="N151" s="6">
        <v>576</v>
      </c>
      <c r="O151" s="7" t="s">
        <v>143</v>
      </c>
      <c r="P151" s="2" t="e">
        <v>#VALUE!</v>
      </c>
    </row>
    <row r="152" spans="1:16" ht="14" x14ac:dyDescent="0.15">
      <c r="A152" s="2" t="s">
        <v>822</v>
      </c>
      <c r="B152" s="2" t="s">
        <v>132</v>
      </c>
      <c r="C152" s="2" t="s">
        <v>95</v>
      </c>
      <c r="D152" s="3">
        <v>151564</v>
      </c>
      <c r="E152" s="2" t="s">
        <v>139</v>
      </c>
      <c r="F152" s="3">
        <v>603783</v>
      </c>
      <c r="G152" s="2"/>
      <c r="H152" s="2" t="s">
        <v>133</v>
      </c>
      <c r="I152" s="8">
        <v>33</v>
      </c>
      <c r="J152" s="9">
        <f>VLOOKUP(H152,[1]zmluvy_detail!$C$2:$D$172,2,0)</f>
        <v>43447</v>
      </c>
      <c r="K152" s="2" t="s">
        <v>10</v>
      </c>
      <c r="L152" s="5" t="s">
        <v>10</v>
      </c>
      <c r="M152" s="6">
        <f t="shared" si="2"/>
        <v>432</v>
      </c>
      <c r="N152" s="6">
        <v>518.4</v>
      </c>
      <c r="O152" s="7" t="s">
        <v>143</v>
      </c>
      <c r="P152" s="2" t="e">
        <v>#VALUE!</v>
      </c>
    </row>
    <row r="153" spans="1:16" ht="14" x14ac:dyDescent="0.15">
      <c r="A153" s="2" t="s">
        <v>822</v>
      </c>
      <c r="B153" s="2" t="s">
        <v>132</v>
      </c>
      <c r="C153" s="2" t="s">
        <v>95</v>
      </c>
      <c r="D153" s="3">
        <v>151564</v>
      </c>
      <c r="E153" s="2" t="s">
        <v>139</v>
      </c>
      <c r="F153" s="3">
        <v>603783</v>
      </c>
      <c r="G153" s="2"/>
      <c r="H153" s="2" t="s">
        <v>133</v>
      </c>
      <c r="I153" s="8">
        <v>33</v>
      </c>
      <c r="J153" s="9">
        <f>VLOOKUP(H153,[1]zmluvy_detail!$C$2:$D$172,2,0)</f>
        <v>43447</v>
      </c>
      <c r="K153" s="2" t="s">
        <v>13</v>
      </c>
      <c r="L153" s="5" t="s">
        <v>13</v>
      </c>
      <c r="M153" s="6">
        <f t="shared" si="2"/>
        <v>600</v>
      </c>
      <c r="N153" s="6">
        <v>720</v>
      </c>
      <c r="O153" s="7" t="s">
        <v>143</v>
      </c>
      <c r="P153" s="2" t="e">
        <v>#VALUE!</v>
      </c>
    </row>
    <row r="154" spans="1:16" ht="14" x14ac:dyDescent="0.15">
      <c r="A154" s="2" t="s">
        <v>822</v>
      </c>
      <c r="B154" s="2" t="s">
        <v>132</v>
      </c>
      <c r="C154" s="2" t="s">
        <v>95</v>
      </c>
      <c r="D154" s="3">
        <v>151564</v>
      </c>
      <c r="E154" s="2" t="s">
        <v>139</v>
      </c>
      <c r="F154" s="3">
        <v>603783</v>
      </c>
      <c r="G154" s="2"/>
      <c r="H154" s="2" t="s">
        <v>133</v>
      </c>
      <c r="I154" s="8">
        <v>33</v>
      </c>
      <c r="J154" s="9">
        <f>VLOOKUP(H154,[1]zmluvy_detail!$C$2:$D$172,2,0)</f>
        <v>43447</v>
      </c>
      <c r="K154" s="2" t="s">
        <v>15</v>
      </c>
      <c r="L154" s="5" t="s">
        <v>15</v>
      </c>
      <c r="M154" s="6">
        <f t="shared" si="2"/>
        <v>480</v>
      </c>
      <c r="N154" s="6">
        <v>576</v>
      </c>
      <c r="O154" s="7" t="s">
        <v>143</v>
      </c>
      <c r="P154" s="2" t="e">
        <v>#VALUE!</v>
      </c>
    </row>
    <row r="155" spans="1:16" ht="14" x14ac:dyDescent="0.15">
      <c r="A155" s="2" t="s">
        <v>822</v>
      </c>
      <c r="B155" s="2" t="s">
        <v>132</v>
      </c>
      <c r="C155" s="2" t="s">
        <v>95</v>
      </c>
      <c r="D155" s="3">
        <v>151564</v>
      </c>
      <c r="E155" s="2" t="s">
        <v>139</v>
      </c>
      <c r="F155" s="3">
        <v>603783</v>
      </c>
      <c r="G155" s="2"/>
      <c r="H155" s="2" t="s">
        <v>133</v>
      </c>
      <c r="I155" s="8">
        <v>33</v>
      </c>
      <c r="J155" s="9">
        <f>VLOOKUP(H155,[1]zmluvy_detail!$C$2:$D$172,2,0)</f>
        <v>43447</v>
      </c>
      <c r="K155" s="2" t="s">
        <v>14</v>
      </c>
      <c r="L155" s="5" t="s">
        <v>14</v>
      </c>
      <c r="M155" s="6">
        <f t="shared" si="2"/>
        <v>600</v>
      </c>
      <c r="N155" s="6">
        <v>720</v>
      </c>
      <c r="O155" s="7" t="s">
        <v>143</v>
      </c>
      <c r="P155" s="2" t="e">
        <v>#VALUE!</v>
      </c>
    </row>
    <row r="156" spans="1:16" ht="14" x14ac:dyDescent="0.15">
      <c r="A156" s="2" t="s">
        <v>822</v>
      </c>
      <c r="B156" s="2" t="s">
        <v>132</v>
      </c>
      <c r="C156" s="2" t="s">
        <v>95</v>
      </c>
      <c r="D156" s="3">
        <v>151564</v>
      </c>
      <c r="E156" s="2" t="s">
        <v>140</v>
      </c>
      <c r="F156" s="3">
        <v>31365078</v>
      </c>
      <c r="G156" s="2"/>
      <c r="H156" s="2" t="s">
        <v>133</v>
      </c>
      <c r="I156" s="8">
        <v>33</v>
      </c>
      <c r="J156" s="9">
        <f>VLOOKUP(H156,[1]zmluvy_detail!$C$2:$D$172,2,0)</f>
        <v>43447</v>
      </c>
      <c r="K156" s="2" t="s">
        <v>13</v>
      </c>
      <c r="L156" s="5" t="s">
        <v>13</v>
      </c>
      <c r="M156" s="6">
        <f t="shared" si="2"/>
        <v>333.33333333333337</v>
      </c>
      <c r="N156" s="6">
        <v>400</v>
      </c>
      <c r="O156" s="7" t="s">
        <v>143</v>
      </c>
      <c r="P156" s="2" t="e">
        <v>#VALUE!</v>
      </c>
    </row>
    <row r="157" spans="1:16" ht="14" x14ac:dyDescent="0.15">
      <c r="A157" s="2" t="s">
        <v>822</v>
      </c>
      <c r="B157" s="2" t="s">
        <v>132</v>
      </c>
      <c r="C157" s="2" t="s">
        <v>95</v>
      </c>
      <c r="D157" s="3">
        <v>151564</v>
      </c>
      <c r="E157" s="2" t="s">
        <v>140</v>
      </c>
      <c r="F157" s="3">
        <v>31365078</v>
      </c>
      <c r="G157" s="2"/>
      <c r="H157" s="2" t="s">
        <v>133</v>
      </c>
      <c r="I157" s="8">
        <v>33</v>
      </c>
      <c r="J157" s="9">
        <f>VLOOKUP(H157,[1]zmluvy_detail!$C$2:$D$172,2,0)</f>
        <v>43447</v>
      </c>
      <c r="K157" s="2" t="s">
        <v>7</v>
      </c>
      <c r="L157" s="5" t="s">
        <v>7</v>
      </c>
      <c r="M157" s="6">
        <f t="shared" si="2"/>
        <v>500</v>
      </c>
      <c r="N157" s="6">
        <v>600</v>
      </c>
      <c r="O157" s="7" t="s">
        <v>143</v>
      </c>
      <c r="P157" s="2" t="e">
        <v>#VALUE!</v>
      </c>
    </row>
    <row r="158" spans="1:16" ht="14" x14ac:dyDescent="0.15">
      <c r="A158" s="2" t="s">
        <v>822</v>
      </c>
      <c r="B158" s="2" t="s">
        <v>132</v>
      </c>
      <c r="C158" s="2" t="s">
        <v>95</v>
      </c>
      <c r="D158" s="3">
        <v>151564</v>
      </c>
      <c r="E158" s="2" t="s">
        <v>140</v>
      </c>
      <c r="F158" s="3">
        <v>31365078</v>
      </c>
      <c r="G158" s="2"/>
      <c r="H158" s="2" t="s">
        <v>133</v>
      </c>
      <c r="I158" s="8">
        <v>33</v>
      </c>
      <c r="J158" s="9">
        <f>VLOOKUP(H158,[1]zmluvy_detail!$C$2:$D$172,2,0)</f>
        <v>43447</v>
      </c>
      <c r="K158" s="2" t="s">
        <v>16</v>
      </c>
      <c r="L158" s="5" t="s">
        <v>16</v>
      </c>
      <c r="M158" s="6">
        <f t="shared" si="2"/>
        <v>500</v>
      </c>
      <c r="N158" s="6">
        <v>600</v>
      </c>
      <c r="O158" s="7" t="s">
        <v>143</v>
      </c>
      <c r="P158" s="2" t="e">
        <v>#VALUE!</v>
      </c>
    </row>
    <row r="159" spans="1:16" ht="14" x14ac:dyDescent="0.15">
      <c r="A159" s="2" t="s">
        <v>822</v>
      </c>
      <c r="B159" s="2" t="s">
        <v>132</v>
      </c>
      <c r="C159" s="2" t="s">
        <v>95</v>
      </c>
      <c r="D159" s="3">
        <v>151564</v>
      </c>
      <c r="E159" s="2" t="s">
        <v>140</v>
      </c>
      <c r="F159" s="3">
        <v>31365078</v>
      </c>
      <c r="G159" s="2"/>
      <c r="H159" s="2" t="s">
        <v>133</v>
      </c>
      <c r="I159" s="8">
        <v>33</v>
      </c>
      <c r="J159" s="9">
        <f>VLOOKUP(H159,[1]zmluvy_detail!$C$2:$D$172,2,0)</f>
        <v>43447</v>
      </c>
      <c r="K159" s="2" t="s">
        <v>10</v>
      </c>
      <c r="L159" s="5" t="s">
        <v>10</v>
      </c>
      <c r="M159" s="6">
        <f t="shared" si="2"/>
        <v>287.5</v>
      </c>
      <c r="N159" s="6">
        <v>345</v>
      </c>
      <c r="O159" s="7" t="s">
        <v>143</v>
      </c>
      <c r="P159" s="2" t="e">
        <v>#VALUE!</v>
      </c>
    </row>
    <row r="160" spans="1:16" ht="14" x14ac:dyDescent="0.15">
      <c r="A160" s="2" t="s">
        <v>822</v>
      </c>
      <c r="B160" s="2" t="s">
        <v>132</v>
      </c>
      <c r="C160" s="2" t="s">
        <v>95</v>
      </c>
      <c r="D160" s="3">
        <v>151564</v>
      </c>
      <c r="E160" s="2" t="s">
        <v>140</v>
      </c>
      <c r="F160" s="3">
        <v>31365078</v>
      </c>
      <c r="G160" s="2"/>
      <c r="H160" s="2" t="s">
        <v>133</v>
      </c>
      <c r="I160" s="8">
        <v>33</v>
      </c>
      <c r="J160" s="9">
        <f>VLOOKUP(H160,[1]zmluvy_detail!$C$2:$D$172,2,0)</f>
        <v>43447</v>
      </c>
      <c r="K160" s="2" t="s">
        <v>13</v>
      </c>
      <c r="L160" s="5" t="s">
        <v>13</v>
      </c>
      <c r="M160" s="6">
        <f t="shared" si="2"/>
        <v>395.83333333333337</v>
      </c>
      <c r="N160" s="6">
        <v>475</v>
      </c>
      <c r="O160" s="7" t="s">
        <v>143</v>
      </c>
      <c r="P160" s="2" t="e">
        <v>#VALUE!</v>
      </c>
    </row>
    <row r="161" spans="1:16" ht="14" x14ac:dyDescent="0.15">
      <c r="A161" s="2" t="s">
        <v>822</v>
      </c>
      <c r="B161" s="2" t="s">
        <v>132</v>
      </c>
      <c r="C161" s="2" t="s">
        <v>95</v>
      </c>
      <c r="D161" s="3">
        <v>151564</v>
      </c>
      <c r="E161" s="2" t="s">
        <v>140</v>
      </c>
      <c r="F161" s="3">
        <v>31365078</v>
      </c>
      <c r="G161" s="2"/>
      <c r="H161" s="2" t="s">
        <v>133</v>
      </c>
      <c r="I161" s="8">
        <v>33</v>
      </c>
      <c r="J161" s="9">
        <f>VLOOKUP(H161,[1]zmluvy_detail!$C$2:$D$172,2,0)</f>
        <v>43447</v>
      </c>
      <c r="K161" s="2" t="s">
        <v>15</v>
      </c>
      <c r="L161" s="5" t="s">
        <v>15</v>
      </c>
      <c r="M161" s="6">
        <f t="shared" si="2"/>
        <v>395.83333333333337</v>
      </c>
      <c r="N161" s="6">
        <v>475</v>
      </c>
      <c r="O161" s="7" t="s">
        <v>143</v>
      </c>
      <c r="P161" s="2" t="e">
        <v>#VALUE!</v>
      </c>
    </row>
    <row r="162" spans="1:16" ht="14" x14ac:dyDescent="0.15">
      <c r="A162" s="2" t="s">
        <v>822</v>
      </c>
      <c r="B162" s="2" t="s">
        <v>132</v>
      </c>
      <c r="C162" s="2" t="s">
        <v>95</v>
      </c>
      <c r="D162" s="3">
        <v>151564</v>
      </c>
      <c r="E162" s="2" t="s">
        <v>140</v>
      </c>
      <c r="F162" s="3">
        <v>31365078</v>
      </c>
      <c r="G162" s="2"/>
      <c r="H162" s="2" t="s">
        <v>133</v>
      </c>
      <c r="I162" s="8">
        <v>33</v>
      </c>
      <c r="J162" s="9">
        <f>VLOOKUP(H162,[1]zmluvy_detail!$C$2:$D$172,2,0)</f>
        <v>43447</v>
      </c>
      <c r="K162" s="2" t="s">
        <v>14</v>
      </c>
      <c r="L162" s="5" t="s">
        <v>14</v>
      </c>
      <c r="M162" s="6">
        <f t="shared" si="2"/>
        <v>295.83333333333337</v>
      </c>
      <c r="N162" s="6">
        <v>355</v>
      </c>
      <c r="O162" s="7" t="s">
        <v>143</v>
      </c>
      <c r="P162" s="2" t="e">
        <v>#VALUE!</v>
      </c>
    </row>
    <row r="163" spans="1:16" ht="14" x14ac:dyDescent="0.15">
      <c r="A163" s="2" t="s">
        <v>822</v>
      </c>
      <c r="B163" s="2" t="s">
        <v>132</v>
      </c>
      <c r="C163" s="2" t="s">
        <v>95</v>
      </c>
      <c r="D163" s="3">
        <v>151564</v>
      </c>
      <c r="E163" s="2" t="s">
        <v>141</v>
      </c>
      <c r="F163" s="3">
        <v>683540</v>
      </c>
      <c r="G163" s="2"/>
      <c r="H163" s="2" t="s">
        <v>133</v>
      </c>
      <c r="I163" s="8">
        <v>33</v>
      </c>
      <c r="J163" s="9">
        <f>VLOOKUP(H163,[1]zmluvy_detail!$C$2:$D$172,2,0)</f>
        <v>43447</v>
      </c>
      <c r="K163" s="2" t="s">
        <v>13</v>
      </c>
      <c r="L163" s="5" t="s">
        <v>13</v>
      </c>
      <c r="M163" s="6">
        <f t="shared" si="2"/>
        <v>1200</v>
      </c>
      <c r="N163" s="6">
        <v>1440</v>
      </c>
      <c r="O163" s="7" t="s">
        <v>143</v>
      </c>
      <c r="P163" s="2" t="e">
        <v>#VALUE!</v>
      </c>
    </row>
    <row r="164" spans="1:16" ht="14" x14ac:dyDescent="0.15">
      <c r="A164" s="2" t="s">
        <v>822</v>
      </c>
      <c r="B164" s="2" t="s">
        <v>132</v>
      </c>
      <c r="C164" s="2" t="s">
        <v>95</v>
      </c>
      <c r="D164" s="3">
        <v>151564</v>
      </c>
      <c r="E164" s="2" t="s">
        <v>141</v>
      </c>
      <c r="F164" s="3">
        <v>683540</v>
      </c>
      <c r="G164" s="2"/>
      <c r="H164" s="2" t="s">
        <v>133</v>
      </c>
      <c r="I164" s="8">
        <v>33</v>
      </c>
      <c r="J164" s="9">
        <f>VLOOKUP(H164,[1]zmluvy_detail!$C$2:$D$172,2,0)</f>
        <v>43447</v>
      </c>
      <c r="K164" s="2" t="s">
        <v>7</v>
      </c>
      <c r="L164" s="5" t="s">
        <v>7</v>
      </c>
      <c r="M164" s="6">
        <f t="shared" si="2"/>
        <v>1200</v>
      </c>
      <c r="N164" s="6">
        <v>1440</v>
      </c>
      <c r="O164" s="7" t="s">
        <v>143</v>
      </c>
      <c r="P164" s="2" t="e">
        <v>#VALUE!</v>
      </c>
    </row>
    <row r="165" spans="1:16" ht="14" x14ac:dyDescent="0.15">
      <c r="A165" s="2" t="s">
        <v>822</v>
      </c>
      <c r="B165" s="2" t="s">
        <v>132</v>
      </c>
      <c r="C165" s="2" t="s">
        <v>95</v>
      </c>
      <c r="D165" s="3">
        <v>151564</v>
      </c>
      <c r="E165" s="2" t="s">
        <v>141</v>
      </c>
      <c r="F165" s="3">
        <v>683540</v>
      </c>
      <c r="G165" s="2"/>
      <c r="H165" s="2" t="s">
        <v>133</v>
      </c>
      <c r="I165" s="8">
        <v>33</v>
      </c>
      <c r="J165" s="9">
        <f>VLOOKUP(H165,[1]zmluvy_detail!$C$2:$D$172,2,0)</f>
        <v>43447</v>
      </c>
      <c r="K165" s="2" t="s">
        <v>16</v>
      </c>
      <c r="L165" s="5" t="s">
        <v>16</v>
      </c>
      <c r="M165" s="6">
        <f t="shared" si="2"/>
        <v>1500</v>
      </c>
      <c r="N165" s="6">
        <v>1800</v>
      </c>
      <c r="O165" s="7" t="s">
        <v>143</v>
      </c>
      <c r="P165" s="2" t="e">
        <v>#VALUE!</v>
      </c>
    </row>
    <row r="166" spans="1:16" ht="14" x14ac:dyDescent="0.15">
      <c r="A166" s="2" t="s">
        <v>822</v>
      </c>
      <c r="B166" s="2" t="s">
        <v>132</v>
      </c>
      <c r="C166" s="2" t="s">
        <v>95</v>
      </c>
      <c r="D166" s="3">
        <v>151564</v>
      </c>
      <c r="E166" s="2" t="s">
        <v>141</v>
      </c>
      <c r="F166" s="3">
        <v>683540</v>
      </c>
      <c r="G166" s="2"/>
      <c r="H166" s="2" t="s">
        <v>133</v>
      </c>
      <c r="I166" s="8">
        <v>33</v>
      </c>
      <c r="J166" s="9">
        <f>VLOOKUP(H166,[1]zmluvy_detail!$C$2:$D$172,2,0)</f>
        <v>43447</v>
      </c>
      <c r="K166" s="2" t="s">
        <v>10</v>
      </c>
      <c r="L166" s="5" t="s">
        <v>10</v>
      </c>
      <c r="M166" s="6">
        <f t="shared" si="2"/>
        <v>1000</v>
      </c>
      <c r="N166" s="6">
        <v>1200</v>
      </c>
      <c r="O166" s="7" t="s">
        <v>143</v>
      </c>
      <c r="P166" s="2" t="e">
        <v>#VALUE!</v>
      </c>
    </row>
    <row r="167" spans="1:16" ht="14" x14ac:dyDescent="0.15">
      <c r="A167" s="2" t="s">
        <v>822</v>
      </c>
      <c r="B167" s="2" t="s">
        <v>132</v>
      </c>
      <c r="C167" s="2" t="s">
        <v>95</v>
      </c>
      <c r="D167" s="3">
        <v>151564</v>
      </c>
      <c r="E167" s="2" t="s">
        <v>141</v>
      </c>
      <c r="F167" s="3">
        <v>683540</v>
      </c>
      <c r="G167" s="2"/>
      <c r="H167" s="2" t="s">
        <v>133</v>
      </c>
      <c r="I167" s="8">
        <v>33</v>
      </c>
      <c r="J167" s="9">
        <f>VLOOKUP(H167,[1]zmluvy_detail!$C$2:$D$172,2,0)</f>
        <v>43447</v>
      </c>
      <c r="K167" s="2" t="s">
        <v>13</v>
      </c>
      <c r="L167" s="5" t="s">
        <v>13</v>
      </c>
      <c r="M167" s="6">
        <f t="shared" si="2"/>
        <v>1000</v>
      </c>
      <c r="N167" s="6">
        <v>1200</v>
      </c>
      <c r="O167" s="7" t="s">
        <v>143</v>
      </c>
      <c r="P167" s="2" t="e">
        <v>#VALUE!</v>
      </c>
    </row>
    <row r="168" spans="1:16" ht="14" x14ac:dyDescent="0.15">
      <c r="A168" s="2" t="s">
        <v>822</v>
      </c>
      <c r="B168" s="2" t="s">
        <v>132</v>
      </c>
      <c r="C168" s="2" t="s">
        <v>95</v>
      </c>
      <c r="D168" s="3">
        <v>151564</v>
      </c>
      <c r="E168" s="2" t="s">
        <v>141</v>
      </c>
      <c r="F168" s="3">
        <v>683540</v>
      </c>
      <c r="G168" s="2"/>
      <c r="H168" s="2" t="s">
        <v>133</v>
      </c>
      <c r="I168" s="8">
        <v>33</v>
      </c>
      <c r="J168" s="9">
        <f>VLOOKUP(H168,[1]zmluvy_detail!$C$2:$D$172,2,0)</f>
        <v>43447</v>
      </c>
      <c r="K168" s="2" t="s">
        <v>15</v>
      </c>
      <c r="L168" s="5" t="s">
        <v>15</v>
      </c>
      <c r="M168" s="6">
        <f t="shared" si="2"/>
        <v>800</v>
      </c>
      <c r="N168" s="6">
        <v>960</v>
      </c>
      <c r="O168" s="7" t="s">
        <v>143</v>
      </c>
      <c r="P168" s="2" t="e">
        <v>#VALUE!</v>
      </c>
    </row>
    <row r="169" spans="1:16" ht="14" x14ac:dyDescent="0.15">
      <c r="A169" s="2" t="s">
        <v>822</v>
      </c>
      <c r="B169" s="2" t="s">
        <v>132</v>
      </c>
      <c r="C169" s="2" t="s">
        <v>95</v>
      </c>
      <c r="D169" s="3">
        <v>151564</v>
      </c>
      <c r="E169" s="2" t="s">
        <v>141</v>
      </c>
      <c r="F169" s="3">
        <v>683540</v>
      </c>
      <c r="G169" s="2"/>
      <c r="H169" s="2" t="s">
        <v>133</v>
      </c>
      <c r="I169" s="8">
        <v>33</v>
      </c>
      <c r="J169" s="9">
        <f>VLOOKUP(H169,[1]zmluvy_detail!$C$2:$D$172,2,0)</f>
        <v>43447</v>
      </c>
      <c r="K169" s="2" t="s">
        <v>14</v>
      </c>
      <c r="L169" s="5" t="s">
        <v>14</v>
      </c>
      <c r="M169" s="6">
        <f t="shared" si="2"/>
        <v>1000</v>
      </c>
      <c r="N169" s="6">
        <v>1200</v>
      </c>
      <c r="O169" s="7" t="s">
        <v>143</v>
      </c>
      <c r="P169" s="2" t="e">
        <v>#VALUE!</v>
      </c>
    </row>
    <row r="170" spans="1:16" ht="14" x14ac:dyDescent="0.15">
      <c r="A170" s="2" t="s">
        <v>822</v>
      </c>
      <c r="B170" s="2" t="s">
        <v>132</v>
      </c>
      <c r="C170" s="2" t="s">
        <v>95</v>
      </c>
      <c r="D170" s="3">
        <v>151564</v>
      </c>
      <c r="E170" s="2" t="s">
        <v>142</v>
      </c>
      <c r="F170" s="3">
        <v>31326650</v>
      </c>
      <c r="G170" s="2"/>
      <c r="H170" s="2" t="s">
        <v>133</v>
      </c>
      <c r="I170" s="8">
        <v>33</v>
      </c>
      <c r="J170" s="9">
        <f>VLOOKUP(H170,[1]zmluvy_detail!$C$2:$D$172,2,0)</f>
        <v>43447</v>
      </c>
      <c r="K170" s="2" t="s">
        <v>13</v>
      </c>
      <c r="L170" s="5" t="s">
        <v>13</v>
      </c>
      <c r="M170" s="6">
        <f t="shared" si="2"/>
        <v>636.66666666666674</v>
      </c>
      <c r="N170" s="6">
        <v>764</v>
      </c>
      <c r="O170" s="7" t="s">
        <v>143</v>
      </c>
      <c r="P170" s="2" t="e">
        <v>#VALUE!</v>
      </c>
    </row>
    <row r="171" spans="1:16" ht="14" x14ac:dyDescent="0.15">
      <c r="A171" s="2" t="s">
        <v>822</v>
      </c>
      <c r="B171" s="2" t="s">
        <v>132</v>
      </c>
      <c r="C171" s="2" t="s">
        <v>95</v>
      </c>
      <c r="D171" s="3">
        <v>151564</v>
      </c>
      <c r="E171" s="2" t="s">
        <v>142</v>
      </c>
      <c r="F171" s="3">
        <v>31326650</v>
      </c>
      <c r="G171" s="2"/>
      <c r="H171" s="2" t="s">
        <v>133</v>
      </c>
      <c r="I171" s="8">
        <v>33</v>
      </c>
      <c r="J171" s="9">
        <f>VLOOKUP(H171,[1]zmluvy_detail!$C$2:$D$172,2,0)</f>
        <v>43447</v>
      </c>
      <c r="K171" s="2" t="s">
        <v>7</v>
      </c>
      <c r="L171" s="5" t="s">
        <v>7</v>
      </c>
      <c r="M171" s="6">
        <f t="shared" si="2"/>
        <v>630</v>
      </c>
      <c r="N171" s="6">
        <v>756</v>
      </c>
      <c r="O171" s="7" t="s">
        <v>143</v>
      </c>
      <c r="P171" s="2" t="e">
        <v>#VALUE!</v>
      </c>
    </row>
    <row r="172" spans="1:16" ht="14" x14ac:dyDescent="0.15">
      <c r="A172" s="2" t="s">
        <v>822</v>
      </c>
      <c r="B172" s="2" t="s">
        <v>132</v>
      </c>
      <c r="C172" s="2" t="s">
        <v>95</v>
      </c>
      <c r="D172" s="3">
        <v>151564</v>
      </c>
      <c r="E172" s="2" t="s">
        <v>142</v>
      </c>
      <c r="F172" s="3">
        <v>31326650</v>
      </c>
      <c r="G172" s="2"/>
      <c r="H172" s="2" t="s">
        <v>133</v>
      </c>
      <c r="I172" s="8">
        <v>33</v>
      </c>
      <c r="J172" s="9">
        <f>VLOOKUP(H172,[1]zmluvy_detail!$C$2:$D$172,2,0)</f>
        <v>43447</v>
      </c>
      <c r="K172" s="2" t="s">
        <v>16</v>
      </c>
      <c r="L172" s="5" t="s">
        <v>16</v>
      </c>
      <c r="M172" s="6">
        <f t="shared" si="2"/>
        <v>636.66666666666674</v>
      </c>
      <c r="N172" s="6">
        <v>764</v>
      </c>
      <c r="O172" s="7" t="s">
        <v>143</v>
      </c>
      <c r="P172" s="2" t="e">
        <v>#VALUE!</v>
      </c>
    </row>
    <row r="173" spans="1:16" ht="14" x14ac:dyDescent="0.15">
      <c r="A173" s="2" t="s">
        <v>822</v>
      </c>
      <c r="B173" s="2" t="s">
        <v>132</v>
      </c>
      <c r="C173" s="2" t="s">
        <v>95</v>
      </c>
      <c r="D173" s="3">
        <v>151564</v>
      </c>
      <c r="E173" s="2" t="s">
        <v>142</v>
      </c>
      <c r="F173" s="3">
        <v>31326650</v>
      </c>
      <c r="G173" s="2"/>
      <c r="H173" s="2" t="s">
        <v>133</v>
      </c>
      <c r="I173" s="8">
        <v>33</v>
      </c>
      <c r="J173" s="9">
        <f>VLOOKUP(H173,[1]zmluvy_detail!$C$2:$D$172,2,0)</f>
        <v>43447</v>
      </c>
      <c r="K173" s="2" t="s">
        <v>10</v>
      </c>
      <c r="L173" s="5" t="s">
        <v>10</v>
      </c>
      <c r="M173" s="6">
        <f t="shared" si="2"/>
        <v>640</v>
      </c>
      <c r="N173" s="6">
        <v>768</v>
      </c>
      <c r="O173" s="7" t="s">
        <v>143</v>
      </c>
      <c r="P173" s="2" t="e">
        <v>#VALUE!</v>
      </c>
    </row>
    <row r="174" spans="1:16" ht="14" x14ac:dyDescent="0.15">
      <c r="A174" s="2" t="s">
        <v>822</v>
      </c>
      <c r="B174" s="2" t="s">
        <v>132</v>
      </c>
      <c r="C174" s="2" t="s">
        <v>95</v>
      </c>
      <c r="D174" s="3">
        <v>151564</v>
      </c>
      <c r="E174" s="2" t="s">
        <v>142</v>
      </c>
      <c r="F174" s="3">
        <v>31326650</v>
      </c>
      <c r="G174" s="2"/>
      <c r="H174" s="2" t="s">
        <v>133</v>
      </c>
      <c r="I174" s="8">
        <v>33</v>
      </c>
      <c r="J174" s="9">
        <f>VLOOKUP(H174,[1]zmluvy_detail!$C$2:$D$172,2,0)</f>
        <v>43447</v>
      </c>
      <c r="K174" s="2" t="s">
        <v>13</v>
      </c>
      <c r="L174" s="5" t="s">
        <v>13</v>
      </c>
      <c r="M174" s="6">
        <f t="shared" si="2"/>
        <v>636.66666666666674</v>
      </c>
      <c r="N174" s="6">
        <v>764</v>
      </c>
      <c r="O174" s="7" t="s">
        <v>143</v>
      </c>
      <c r="P174" s="2" t="e">
        <v>#VALUE!</v>
      </c>
    </row>
    <row r="175" spans="1:16" ht="14" x14ac:dyDescent="0.15">
      <c r="A175" s="2" t="s">
        <v>822</v>
      </c>
      <c r="B175" s="2" t="s">
        <v>132</v>
      </c>
      <c r="C175" s="2" t="s">
        <v>95</v>
      </c>
      <c r="D175" s="3">
        <v>151564</v>
      </c>
      <c r="E175" s="2" t="s">
        <v>142</v>
      </c>
      <c r="F175" s="3">
        <v>31326650</v>
      </c>
      <c r="G175" s="2"/>
      <c r="H175" s="2" t="s">
        <v>133</v>
      </c>
      <c r="I175" s="8">
        <v>33</v>
      </c>
      <c r="J175" s="9">
        <f>VLOOKUP(H175,[1]zmluvy_detail!$C$2:$D$172,2,0)</f>
        <v>43447</v>
      </c>
      <c r="K175" s="2" t="s">
        <v>15</v>
      </c>
      <c r="L175" s="5" t="s">
        <v>15</v>
      </c>
      <c r="M175" s="6">
        <f t="shared" si="2"/>
        <v>600</v>
      </c>
      <c r="N175" s="6">
        <v>720</v>
      </c>
      <c r="O175" s="7" t="s">
        <v>143</v>
      </c>
      <c r="P175" s="2" t="e">
        <v>#VALUE!</v>
      </c>
    </row>
    <row r="176" spans="1:16" ht="14" x14ac:dyDescent="0.15">
      <c r="A176" s="2" t="s">
        <v>822</v>
      </c>
      <c r="B176" s="2" t="s">
        <v>132</v>
      </c>
      <c r="C176" s="2" t="s">
        <v>95</v>
      </c>
      <c r="D176" s="3">
        <v>151564</v>
      </c>
      <c r="E176" s="2" t="s">
        <v>142</v>
      </c>
      <c r="F176" s="3">
        <v>31326650</v>
      </c>
      <c r="G176" s="2"/>
      <c r="H176" s="2" t="s">
        <v>133</v>
      </c>
      <c r="I176" s="8">
        <v>33</v>
      </c>
      <c r="J176" s="9">
        <f>VLOOKUP(H176,[1]zmluvy_detail!$C$2:$D$172,2,0)</f>
        <v>43447</v>
      </c>
      <c r="K176" s="2" t="s">
        <v>14</v>
      </c>
      <c r="L176" s="5" t="s">
        <v>14</v>
      </c>
      <c r="M176" s="6">
        <f t="shared" si="2"/>
        <v>636.66666666666674</v>
      </c>
      <c r="N176" s="6">
        <v>764</v>
      </c>
      <c r="O176" s="7" t="s">
        <v>143</v>
      </c>
      <c r="P176" s="2" t="e">
        <v>#VALUE!</v>
      </c>
    </row>
    <row r="177" spans="1:16" ht="14" x14ac:dyDescent="0.15">
      <c r="A177" s="2" t="s">
        <v>822</v>
      </c>
      <c r="B177" s="2" t="s">
        <v>132</v>
      </c>
      <c r="C177" s="2" t="s">
        <v>145</v>
      </c>
      <c r="D177" s="3">
        <v>36063606</v>
      </c>
      <c r="E177" s="2" t="s">
        <v>146</v>
      </c>
      <c r="F177" s="3">
        <v>602311</v>
      </c>
      <c r="G177" s="2"/>
      <c r="H177" s="2" t="s">
        <v>144</v>
      </c>
      <c r="I177" s="8">
        <v>34</v>
      </c>
      <c r="J177" s="9">
        <f>VLOOKUP(H177,[1]zmluvy_detail!$C$2:$D$172,2,0)</f>
        <v>43545</v>
      </c>
      <c r="K177" s="2" t="s">
        <v>12</v>
      </c>
      <c r="L177" s="5" t="s">
        <v>12</v>
      </c>
      <c r="M177" s="6">
        <f>59.75*8</f>
        <v>478</v>
      </c>
      <c r="N177" s="6">
        <f t="shared" ref="N177:N222" si="3">M177*1.2</f>
        <v>573.6</v>
      </c>
      <c r="O177" s="7" t="s">
        <v>147</v>
      </c>
      <c r="P177" s="2" t="s">
        <v>244</v>
      </c>
    </row>
    <row r="178" spans="1:16" ht="14" x14ac:dyDescent="0.15">
      <c r="A178" s="2" t="s">
        <v>822</v>
      </c>
      <c r="B178" s="2" t="s">
        <v>132</v>
      </c>
      <c r="C178" s="2" t="s">
        <v>145</v>
      </c>
      <c r="D178" s="3">
        <v>36063606</v>
      </c>
      <c r="E178" s="2" t="s">
        <v>146</v>
      </c>
      <c r="F178" s="3">
        <v>602311</v>
      </c>
      <c r="G178" s="2"/>
      <c r="H178" s="2" t="s">
        <v>144</v>
      </c>
      <c r="I178" s="8">
        <v>34</v>
      </c>
      <c r="J178" s="9">
        <f>VLOOKUP(H178,[1]zmluvy_detail!$C$2:$D$172,2,0)</f>
        <v>43545</v>
      </c>
      <c r="K178" s="2" t="s">
        <v>6</v>
      </c>
      <c r="L178" s="5" t="s">
        <v>6</v>
      </c>
      <c r="M178" s="6">
        <f>59.75*8</f>
        <v>478</v>
      </c>
      <c r="N178" s="6">
        <f t="shared" si="3"/>
        <v>573.6</v>
      </c>
      <c r="O178" s="7" t="s">
        <v>147</v>
      </c>
      <c r="P178" s="2" t="s">
        <v>244</v>
      </c>
    </row>
    <row r="179" spans="1:16" ht="14" x14ac:dyDescent="0.15">
      <c r="A179" s="2" t="s">
        <v>822</v>
      </c>
      <c r="B179" s="2" t="s">
        <v>132</v>
      </c>
      <c r="C179" s="2" t="s">
        <v>145</v>
      </c>
      <c r="D179" s="3">
        <v>36063606</v>
      </c>
      <c r="E179" s="2" t="s">
        <v>146</v>
      </c>
      <c r="F179" s="3">
        <v>602311</v>
      </c>
      <c r="G179" s="2"/>
      <c r="H179" s="2" t="s">
        <v>144</v>
      </c>
      <c r="I179" s="8">
        <v>34</v>
      </c>
      <c r="J179" s="9">
        <f>VLOOKUP(H179,[1]zmluvy_detail!$C$2:$D$172,2,0)</f>
        <v>43545</v>
      </c>
      <c r="K179" s="2" t="s">
        <v>0</v>
      </c>
      <c r="L179" s="5" t="s">
        <v>0</v>
      </c>
      <c r="M179" s="6">
        <f>63.07*8</f>
        <v>504.56</v>
      </c>
      <c r="N179" s="6">
        <f t="shared" si="3"/>
        <v>605.47199999999998</v>
      </c>
      <c r="O179" s="7" t="s">
        <v>147</v>
      </c>
      <c r="P179" s="2" t="s">
        <v>244</v>
      </c>
    </row>
    <row r="180" spans="1:16" ht="14" x14ac:dyDescent="0.15">
      <c r="A180" s="2" t="s">
        <v>822</v>
      </c>
      <c r="B180" s="2" t="s">
        <v>132</v>
      </c>
      <c r="C180" s="2" t="s">
        <v>145</v>
      </c>
      <c r="D180" s="3">
        <v>36063606</v>
      </c>
      <c r="E180" s="2" t="s">
        <v>146</v>
      </c>
      <c r="F180" s="3">
        <v>602311</v>
      </c>
      <c r="G180" s="2"/>
      <c r="H180" s="2" t="s">
        <v>144</v>
      </c>
      <c r="I180" s="8">
        <v>34</v>
      </c>
      <c r="J180" s="9">
        <f>VLOOKUP(H180,[1]zmluvy_detail!$C$2:$D$172,2,0)</f>
        <v>43545</v>
      </c>
      <c r="K180" s="2" t="s">
        <v>14</v>
      </c>
      <c r="L180" s="5" t="s">
        <v>14</v>
      </c>
      <c r="M180" s="6">
        <f>66.39*8</f>
        <v>531.12</v>
      </c>
      <c r="N180" s="6">
        <f t="shared" si="3"/>
        <v>637.34399999999994</v>
      </c>
      <c r="O180" s="7" t="s">
        <v>147</v>
      </c>
      <c r="P180" s="2" t="s">
        <v>244</v>
      </c>
    </row>
    <row r="181" spans="1:16" ht="14" x14ac:dyDescent="0.15">
      <c r="A181" s="2" t="s">
        <v>822</v>
      </c>
      <c r="B181" s="2" t="s">
        <v>132</v>
      </c>
      <c r="C181" s="2" t="s">
        <v>145</v>
      </c>
      <c r="D181" s="3">
        <v>36063606</v>
      </c>
      <c r="E181" s="2" t="s">
        <v>146</v>
      </c>
      <c r="F181" s="3">
        <v>602311</v>
      </c>
      <c r="G181" s="2"/>
      <c r="H181" s="2" t="s">
        <v>144</v>
      </c>
      <c r="I181" s="8">
        <v>34</v>
      </c>
      <c r="J181" s="9">
        <f>VLOOKUP(H181,[1]zmluvy_detail!$C$2:$D$172,2,0)</f>
        <v>43545</v>
      </c>
      <c r="K181" s="2" t="s">
        <v>6</v>
      </c>
      <c r="L181" s="5" t="s">
        <v>6</v>
      </c>
      <c r="M181" s="6">
        <f>73.03*8</f>
        <v>584.24</v>
      </c>
      <c r="N181" s="6">
        <f t="shared" si="3"/>
        <v>701.08799999999997</v>
      </c>
      <c r="O181" s="7" t="s">
        <v>147</v>
      </c>
      <c r="P181" s="2" t="s">
        <v>244</v>
      </c>
    </row>
    <row r="182" spans="1:16" ht="14" x14ac:dyDescent="0.15">
      <c r="A182" s="2" t="s">
        <v>822</v>
      </c>
      <c r="B182" s="2" t="s">
        <v>132</v>
      </c>
      <c r="C182" s="2" t="s">
        <v>145</v>
      </c>
      <c r="D182" s="3">
        <v>36063606</v>
      </c>
      <c r="E182" s="2" t="s">
        <v>146</v>
      </c>
      <c r="F182" s="3">
        <v>602311</v>
      </c>
      <c r="G182" s="2"/>
      <c r="H182" s="2" t="s">
        <v>144</v>
      </c>
      <c r="I182" s="8">
        <v>34</v>
      </c>
      <c r="J182" s="9">
        <f>VLOOKUP(H182,[1]zmluvy_detail!$C$2:$D$172,2,0)</f>
        <v>43545</v>
      </c>
      <c r="K182" s="2" t="s">
        <v>10</v>
      </c>
      <c r="L182" s="5" t="s">
        <v>10</v>
      </c>
      <c r="M182" s="6">
        <f>63.07*8</f>
        <v>504.56</v>
      </c>
      <c r="N182" s="6">
        <f t="shared" si="3"/>
        <v>605.47199999999998</v>
      </c>
      <c r="O182" s="7" t="s">
        <v>147</v>
      </c>
      <c r="P182" s="2" t="s">
        <v>244</v>
      </c>
    </row>
    <row r="183" spans="1:16" ht="14" x14ac:dyDescent="0.15">
      <c r="A183" s="2" t="s">
        <v>822</v>
      </c>
      <c r="B183" s="2" t="s">
        <v>132</v>
      </c>
      <c r="C183" s="2" t="s">
        <v>145</v>
      </c>
      <c r="D183" s="3">
        <v>36063606</v>
      </c>
      <c r="E183" s="2" t="s">
        <v>146</v>
      </c>
      <c r="F183" s="3">
        <v>602311</v>
      </c>
      <c r="G183" s="2"/>
      <c r="H183" s="2" t="s">
        <v>144</v>
      </c>
      <c r="I183" s="8">
        <v>34</v>
      </c>
      <c r="J183" s="9">
        <f>VLOOKUP(H183,[1]zmluvy_detail!$C$2:$D$172,2,0)</f>
        <v>43545</v>
      </c>
      <c r="K183" s="2" t="s">
        <v>10</v>
      </c>
      <c r="L183" s="5" t="s">
        <v>10</v>
      </c>
      <c r="M183" s="6">
        <f>73.03*8</f>
        <v>584.24</v>
      </c>
      <c r="N183" s="6">
        <f t="shared" si="3"/>
        <v>701.08799999999997</v>
      </c>
      <c r="O183" s="7" t="s">
        <v>147</v>
      </c>
      <c r="P183" s="2" t="s">
        <v>244</v>
      </c>
    </row>
    <row r="184" spans="1:16" ht="14" x14ac:dyDescent="0.15">
      <c r="A184" s="2" t="s">
        <v>822</v>
      </c>
      <c r="B184" s="2" t="s">
        <v>203</v>
      </c>
      <c r="C184" s="2" t="s">
        <v>151</v>
      </c>
      <c r="D184" s="3">
        <v>397687</v>
      </c>
      <c r="E184" s="2" t="s">
        <v>152</v>
      </c>
      <c r="F184" s="3">
        <v>35760419</v>
      </c>
      <c r="G184" s="2" t="s">
        <v>184</v>
      </c>
      <c r="H184" s="2" t="s">
        <v>810</v>
      </c>
      <c r="I184" s="8">
        <v>35</v>
      </c>
      <c r="J184" s="9">
        <f>VLOOKUP(H184,[1]zmluvy_detail!$C$2:$D$172,2,0)</f>
        <v>43046</v>
      </c>
      <c r="K184" s="2" t="s">
        <v>8</v>
      </c>
      <c r="L184" s="5" t="s">
        <v>8</v>
      </c>
      <c r="M184" s="6">
        <v>250</v>
      </c>
      <c r="N184" s="6">
        <f t="shared" si="3"/>
        <v>300</v>
      </c>
      <c r="O184" s="7" t="s">
        <v>150</v>
      </c>
      <c r="P184" s="2" t="s">
        <v>245</v>
      </c>
    </row>
    <row r="185" spans="1:16" ht="14" x14ac:dyDescent="0.15">
      <c r="A185" s="2" t="s">
        <v>822</v>
      </c>
      <c r="B185" s="2" t="s">
        <v>203</v>
      </c>
      <c r="C185" s="2" t="s">
        <v>155</v>
      </c>
      <c r="D185" s="3">
        <v>681385</v>
      </c>
      <c r="E185" s="2" t="s">
        <v>156</v>
      </c>
      <c r="F185" s="3">
        <v>36785512</v>
      </c>
      <c r="G185" s="2">
        <v>3058915</v>
      </c>
      <c r="H185" s="2" t="s">
        <v>154</v>
      </c>
      <c r="I185" s="8">
        <v>36</v>
      </c>
      <c r="J185" s="9">
        <f>VLOOKUP(H185,[1]zmluvy_detail!$C$2:$D$172,2,0)</f>
        <v>42941</v>
      </c>
      <c r="K185" s="2" t="s">
        <v>10</v>
      </c>
      <c r="L185" s="5" t="s">
        <v>10</v>
      </c>
      <c r="M185" s="6">
        <f>675/1.5</f>
        <v>450</v>
      </c>
      <c r="N185" s="6">
        <f t="shared" si="3"/>
        <v>540</v>
      </c>
      <c r="O185" s="7" t="s">
        <v>153</v>
      </c>
      <c r="P185" s="2" t="s">
        <v>246</v>
      </c>
    </row>
    <row r="186" spans="1:16" ht="14" x14ac:dyDescent="0.15">
      <c r="A186" s="2" t="s">
        <v>822</v>
      </c>
      <c r="B186" s="2" t="s">
        <v>203</v>
      </c>
      <c r="C186" s="2" t="s">
        <v>155</v>
      </c>
      <c r="D186" s="3">
        <v>681385</v>
      </c>
      <c r="E186" s="2" t="s">
        <v>156</v>
      </c>
      <c r="F186" s="3">
        <v>36785512</v>
      </c>
      <c r="G186" s="2">
        <v>3058915</v>
      </c>
      <c r="H186" s="2" t="s">
        <v>154</v>
      </c>
      <c r="I186" s="8">
        <v>36</v>
      </c>
      <c r="J186" s="9">
        <f>VLOOKUP(H186,[1]zmluvy_detail!$C$2:$D$172,2,0)</f>
        <v>42941</v>
      </c>
      <c r="K186" s="2" t="s">
        <v>12</v>
      </c>
      <c r="L186" s="5" t="s">
        <v>12</v>
      </c>
      <c r="M186" s="6">
        <f>1125/2.5</f>
        <v>450</v>
      </c>
      <c r="N186" s="6">
        <f t="shared" si="3"/>
        <v>540</v>
      </c>
      <c r="O186" s="7" t="s">
        <v>153</v>
      </c>
      <c r="P186" s="2" t="s">
        <v>246</v>
      </c>
    </row>
    <row r="187" spans="1:16" ht="14" x14ac:dyDescent="0.15">
      <c r="A187" s="2" t="s">
        <v>822</v>
      </c>
      <c r="B187" s="2" t="s">
        <v>203</v>
      </c>
      <c r="C187" s="2" t="s">
        <v>155</v>
      </c>
      <c r="D187" s="3">
        <v>681385</v>
      </c>
      <c r="E187" s="2" t="s">
        <v>156</v>
      </c>
      <c r="F187" s="3">
        <v>36785512</v>
      </c>
      <c r="G187" s="2">
        <v>3058915</v>
      </c>
      <c r="H187" s="2" t="s">
        <v>154</v>
      </c>
      <c r="I187" s="8">
        <v>36</v>
      </c>
      <c r="J187" s="9">
        <f>VLOOKUP(H187,[1]zmluvy_detail!$C$2:$D$172,2,0)</f>
        <v>42941</v>
      </c>
      <c r="K187" s="2" t="s">
        <v>13</v>
      </c>
      <c r="L187" s="5" t="s">
        <v>13</v>
      </c>
      <c r="M187" s="6">
        <f>900/2</f>
        <v>450</v>
      </c>
      <c r="N187" s="6">
        <f t="shared" si="3"/>
        <v>540</v>
      </c>
      <c r="O187" s="7" t="s">
        <v>153</v>
      </c>
      <c r="P187" s="2" t="s">
        <v>246</v>
      </c>
    </row>
    <row r="188" spans="1:16" ht="14" x14ac:dyDescent="0.15">
      <c r="A188" s="2" t="s">
        <v>822</v>
      </c>
      <c r="B188" s="2" t="s">
        <v>203</v>
      </c>
      <c r="C188" s="2" t="s">
        <v>155</v>
      </c>
      <c r="D188" s="3">
        <v>681385</v>
      </c>
      <c r="E188" s="2" t="s">
        <v>156</v>
      </c>
      <c r="F188" s="3">
        <v>36785512</v>
      </c>
      <c r="G188" s="2">
        <v>3058915</v>
      </c>
      <c r="H188" s="2" t="s">
        <v>154</v>
      </c>
      <c r="I188" s="8">
        <v>36</v>
      </c>
      <c r="J188" s="9">
        <f>VLOOKUP(H188,[1]zmluvy_detail!$C$2:$D$172,2,0)</f>
        <v>42941</v>
      </c>
      <c r="K188" s="2" t="s">
        <v>6</v>
      </c>
      <c r="L188" s="5" t="s">
        <v>6</v>
      </c>
      <c r="M188" s="6">
        <f>1150/2</f>
        <v>575</v>
      </c>
      <c r="N188" s="6">
        <f t="shared" si="3"/>
        <v>690</v>
      </c>
      <c r="O188" s="7" t="s">
        <v>153</v>
      </c>
      <c r="P188" s="2" t="s">
        <v>246</v>
      </c>
    </row>
    <row r="189" spans="1:16" ht="14" x14ac:dyDescent="0.15">
      <c r="A189" s="2" t="s">
        <v>822</v>
      </c>
      <c r="B189" s="2" t="s">
        <v>203</v>
      </c>
      <c r="C189" s="2" t="s">
        <v>155</v>
      </c>
      <c r="D189" s="3">
        <v>681385</v>
      </c>
      <c r="E189" s="2" t="s">
        <v>156</v>
      </c>
      <c r="F189" s="3">
        <v>36785512</v>
      </c>
      <c r="G189" s="2">
        <v>3058915</v>
      </c>
      <c r="H189" s="2" t="s">
        <v>154</v>
      </c>
      <c r="I189" s="8">
        <v>36</v>
      </c>
      <c r="J189" s="9">
        <f>VLOOKUP(H189,[1]zmluvy_detail!$C$2:$D$172,2,0)</f>
        <v>42941</v>
      </c>
      <c r="K189" s="2" t="s">
        <v>14</v>
      </c>
      <c r="L189" s="5" t="s">
        <v>14</v>
      </c>
      <c r="M189" s="6">
        <f>1150/2</f>
        <v>575</v>
      </c>
      <c r="N189" s="6">
        <f t="shared" si="3"/>
        <v>690</v>
      </c>
      <c r="O189" s="7" t="s">
        <v>153</v>
      </c>
      <c r="P189" s="2" t="s">
        <v>246</v>
      </c>
    </row>
    <row r="190" spans="1:16" ht="14" x14ac:dyDescent="0.15">
      <c r="A190" s="2" t="s">
        <v>822</v>
      </c>
      <c r="B190" s="2" t="s">
        <v>203</v>
      </c>
      <c r="C190" s="2" t="s">
        <v>155</v>
      </c>
      <c r="D190" s="3">
        <v>681385</v>
      </c>
      <c r="E190" s="2" t="s">
        <v>156</v>
      </c>
      <c r="F190" s="3">
        <v>36785512</v>
      </c>
      <c r="G190" s="2">
        <v>3058915</v>
      </c>
      <c r="H190" s="2" t="s">
        <v>154</v>
      </c>
      <c r="I190" s="8">
        <v>36</v>
      </c>
      <c r="J190" s="9">
        <f>VLOOKUP(H190,[1]zmluvy_detail!$C$2:$D$172,2,0)</f>
        <v>42941</v>
      </c>
      <c r="K190" s="2" t="s">
        <v>39</v>
      </c>
      <c r="L190" s="5" t="s">
        <v>819</v>
      </c>
      <c r="M190" s="6">
        <f>480</f>
        <v>480</v>
      </c>
      <c r="N190" s="6">
        <f t="shared" si="3"/>
        <v>576</v>
      </c>
      <c r="O190" s="7" t="s">
        <v>153</v>
      </c>
      <c r="P190" s="2" t="s">
        <v>246</v>
      </c>
    </row>
    <row r="191" spans="1:16" ht="14" x14ac:dyDescent="0.15">
      <c r="A191" s="2" t="s">
        <v>822</v>
      </c>
      <c r="B191" s="2" t="s">
        <v>203</v>
      </c>
      <c r="C191" s="2" t="s">
        <v>155</v>
      </c>
      <c r="D191" s="3">
        <v>681385</v>
      </c>
      <c r="E191" s="2" t="s">
        <v>156</v>
      </c>
      <c r="F191" s="3">
        <v>36785512</v>
      </c>
      <c r="G191" s="2">
        <v>3058915</v>
      </c>
      <c r="H191" s="2" t="s">
        <v>154</v>
      </c>
      <c r="I191" s="8">
        <v>36</v>
      </c>
      <c r="J191" s="9">
        <f>VLOOKUP(H191,[1]zmluvy_detail!$C$2:$D$172,2,0)</f>
        <v>42941</v>
      </c>
      <c r="K191" s="2" t="s">
        <v>10</v>
      </c>
      <c r="L191" s="5" t="s">
        <v>10</v>
      </c>
      <c r="M191" s="6">
        <f>1860/3</f>
        <v>620</v>
      </c>
      <c r="N191" s="6">
        <f t="shared" si="3"/>
        <v>744</v>
      </c>
      <c r="O191" s="7" t="s">
        <v>153</v>
      </c>
      <c r="P191" s="2" t="s">
        <v>246</v>
      </c>
    </row>
    <row r="192" spans="1:16" ht="14" x14ac:dyDescent="0.15">
      <c r="A192" s="2" t="s">
        <v>822</v>
      </c>
      <c r="B192" s="2" t="s">
        <v>203</v>
      </c>
      <c r="C192" s="2" t="s">
        <v>155</v>
      </c>
      <c r="D192" s="3">
        <v>681385</v>
      </c>
      <c r="E192" s="2" t="s">
        <v>156</v>
      </c>
      <c r="F192" s="3">
        <v>36785512</v>
      </c>
      <c r="G192" s="2">
        <v>3058915</v>
      </c>
      <c r="H192" s="2" t="s">
        <v>154</v>
      </c>
      <c r="I192" s="8">
        <v>36</v>
      </c>
      <c r="J192" s="9">
        <f>VLOOKUP(H192,[1]zmluvy_detail!$C$2:$D$172,2,0)</f>
        <v>42941</v>
      </c>
      <c r="K192" s="2" t="s">
        <v>12</v>
      </c>
      <c r="L192" s="5" t="s">
        <v>12</v>
      </c>
      <c r="M192" s="6">
        <f>1920/4</f>
        <v>480</v>
      </c>
      <c r="N192" s="6">
        <f t="shared" si="3"/>
        <v>576</v>
      </c>
      <c r="O192" s="7" t="s">
        <v>153</v>
      </c>
      <c r="P192" s="2" t="s">
        <v>246</v>
      </c>
    </row>
    <row r="193" spans="1:16" ht="14" x14ac:dyDescent="0.15">
      <c r="A193" s="2" t="s">
        <v>822</v>
      </c>
      <c r="B193" s="2" t="s">
        <v>203</v>
      </c>
      <c r="C193" s="2" t="s">
        <v>155</v>
      </c>
      <c r="D193" s="3">
        <v>681385</v>
      </c>
      <c r="E193" s="2" t="s">
        <v>156</v>
      </c>
      <c r="F193" s="3">
        <v>36785512</v>
      </c>
      <c r="G193" s="2">
        <v>3058915</v>
      </c>
      <c r="H193" s="2" t="s">
        <v>154</v>
      </c>
      <c r="I193" s="8">
        <v>36</v>
      </c>
      <c r="J193" s="9">
        <f>VLOOKUP(H193,[1]zmluvy_detail!$C$2:$D$172,2,0)</f>
        <v>42941</v>
      </c>
      <c r="K193" s="2" t="s">
        <v>16</v>
      </c>
      <c r="L193" s="5" t="s">
        <v>16</v>
      </c>
      <c r="M193" s="6">
        <f>560</f>
        <v>560</v>
      </c>
      <c r="N193" s="6">
        <f t="shared" si="3"/>
        <v>672</v>
      </c>
      <c r="O193" s="7" t="s">
        <v>153</v>
      </c>
      <c r="P193" s="2" t="s">
        <v>246</v>
      </c>
    </row>
    <row r="194" spans="1:16" ht="14" x14ac:dyDescent="0.15">
      <c r="A194" s="2" t="s">
        <v>822</v>
      </c>
      <c r="B194" s="2" t="s">
        <v>203</v>
      </c>
      <c r="C194" s="2" t="s">
        <v>159</v>
      </c>
      <c r="D194" s="3">
        <v>31364501</v>
      </c>
      <c r="E194" s="2" t="s">
        <v>160</v>
      </c>
      <c r="F194" s="3">
        <v>692069</v>
      </c>
      <c r="G194" s="2">
        <v>3264689</v>
      </c>
      <c r="H194" s="2" t="s">
        <v>158</v>
      </c>
      <c r="I194" s="8">
        <v>37</v>
      </c>
      <c r="J194" s="9">
        <f>VLOOKUP(H194,[1]zmluvy_detail!$C$2:$D$172,2,0)</f>
        <v>43088</v>
      </c>
      <c r="K194" s="2" t="s">
        <v>6</v>
      </c>
      <c r="L194" s="5" t="s">
        <v>6</v>
      </c>
      <c r="M194" s="6">
        <v>550</v>
      </c>
      <c r="N194" s="6">
        <f t="shared" si="3"/>
        <v>660</v>
      </c>
      <c r="O194" s="7" t="s">
        <v>157</v>
      </c>
      <c r="P194" s="2" t="e">
        <v>#VALUE!</v>
      </c>
    </row>
    <row r="195" spans="1:16" ht="14" x14ac:dyDescent="0.15">
      <c r="A195" s="2" t="s">
        <v>822</v>
      </c>
      <c r="B195" s="2" t="s">
        <v>203</v>
      </c>
      <c r="C195" s="2" t="s">
        <v>50</v>
      </c>
      <c r="D195" s="3">
        <v>35815256</v>
      </c>
      <c r="E195" s="2" t="s">
        <v>130</v>
      </c>
      <c r="F195" s="3">
        <v>692069</v>
      </c>
      <c r="G195" s="2">
        <v>3254713</v>
      </c>
      <c r="H195" s="2" t="s">
        <v>161</v>
      </c>
      <c r="I195" s="8">
        <v>38</v>
      </c>
      <c r="J195" s="9">
        <f>VLOOKUP(H195,[1]zmluvy_detail!$C$2:$D$172,2,0)</f>
        <v>43088</v>
      </c>
      <c r="K195" s="2" t="s">
        <v>13</v>
      </c>
      <c r="L195" s="5" t="s">
        <v>13</v>
      </c>
      <c r="M195" s="6">
        <v>500</v>
      </c>
      <c r="N195" s="6">
        <f t="shared" si="3"/>
        <v>600</v>
      </c>
      <c r="O195" s="7" t="s">
        <v>128</v>
      </c>
      <c r="P195" s="2" t="e">
        <v>#VALUE!</v>
      </c>
    </row>
    <row r="196" spans="1:16" ht="14" x14ac:dyDescent="0.15">
      <c r="A196" s="2" t="s">
        <v>822</v>
      </c>
      <c r="B196" s="2" t="s">
        <v>203</v>
      </c>
      <c r="C196" s="2" t="s">
        <v>50</v>
      </c>
      <c r="D196" s="3">
        <v>35815256</v>
      </c>
      <c r="E196" s="2" t="s">
        <v>130</v>
      </c>
      <c r="F196" s="3">
        <v>692069</v>
      </c>
      <c r="G196" s="2">
        <v>3254713</v>
      </c>
      <c r="H196" s="2" t="s">
        <v>161</v>
      </c>
      <c r="I196" s="8">
        <v>38</v>
      </c>
      <c r="J196" s="9">
        <f>VLOOKUP(H196,[1]zmluvy_detail!$C$2:$D$172,2,0)</f>
        <v>43088</v>
      </c>
      <c r="K196" s="2" t="s">
        <v>10</v>
      </c>
      <c r="L196" s="5" t="s">
        <v>10</v>
      </c>
      <c r="M196" s="6">
        <v>500</v>
      </c>
      <c r="N196" s="6">
        <f t="shared" si="3"/>
        <v>600</v>
      </c>
      <c r="O196" s="7" t="s">
        <v>128</v>
      </c>
      <c r="P196" s="2" t="e">
        <v>#VALUE!</v>
      </c>
    </row>
    <row r="197" spans="1:16" ht="14" x14ac:dyDescent="0.15">
      <c r="A197" s="2" t="s">
        <v>822</v>
      </c>
      <c r="B197" s="2" t="s">
        <v>203</v>
      </c>
      <c r="C197" s="2" t="s">
        <v>50</v>
      </c>
      <c r="D197" s="3">
        <v>35815256</v>
      </c>
      <c r="E197" s="2" t="s">
        <v>32</v>
      </c>
      <c r="F197" s="3">
        <v>31326650</v>
      </c>
      <c r="G197" s="2">
        <v>3253167</v>
      </c>
      <c r="H197" s="2" t="s">
        <v>163</v>
      </c>
      <c r="I197" s="8">
        <v>39</v>
      </c>
      <c r="J197" s="9">
        <f>VLOOKUP(H197,[1]zmluvy_detail!$C$2:$D$172,2,0)</f>
        <v>43087</v>
      </c>
      <c r="K197" s="2" t="s">
        <v>9</v>
      </c>
      <c r="L197" s="5" t="s">
        <v>9</v>
      </c>
      <c r="M197" s="6">
        <v>300</v>
      </c>
      <c r="N197" s="6">
        <f t="shared" si="3"/>
        <v>360</v>
      </c>
      <c r="O197" s="7" t="s">
        <v>162</v>
      </c>
      <c r="P197" s="2" t="s">
        <v>241</v>
      </c>
    </row>
    <row r="198" spans="1:16" ht="14" x14ac:dyDescent="0.15">
      <c r="A198" s="2" t="s">
        <v>822</v>
      </c>
      <c r="B198" s="2" t="s">
        <v>203</v>
      </c>
      <c r="C198" s="2" t="s">
        <v>50</v>
      </c>
      <c r="D198" s="3">
        <v>35815256</v>
      </c>
      <c r="E198" s="2" t="s">
        <v>32</v>
      </c>
      <c r="F198" s="3">
        <v>31326650</v>
      </c>
      <c r="G198" s="2">
        <v>3140354</v>
      </c>
      <c r="H198" s="2" t="s">
        <v>164</v>
      </c>
      <c r="I198" s="8">
        <v>40</v>
      </c>
      <c r="J198" s="9">
        <f>VLOOKUP(H198,[1]zmluvy_detail!$C$2:$D$172,2,0)</f>
        <v>43017</v>
      </c>
      <c r="K198" s="2" t="s">
        <v>16</v>
      </c>
      <c r="L198" s="5" t="s">
        <v>16</v>
      </c>
      <c r="M198" s="6">
        <v>450</v>
      </c>
      <c r="N198" s="6">
        <f t="shared" si="3"/>
        <v>540</v>
      </c>
      <c r="O198" s="7" t="s">
        <v>165</v>
      </c>
      <c r="P198" s="2" t="s">
        <v>241</v>
      </c>
    </row>
    <row r="199" spans="1:16" ht="14" x14ac:dyDescent="0.15">
      <c r="A199" s="2" t="s">
        <v>822</v>
      </c>
      <c r="B199" s="2" t="s">
        <v>203</v>
      </c>
      <c r="C199" s="2" t="s">
        <v>50</v>
      </c>
      <c r="D199" s="3">
        <v>35815256</v>
      </c>
      <c r="E199" s="2" t="s">
        <v>32</v>
      </c>
      <c r="F199" s="3">
        <v>31326650</v>
      </c>
      <c r="G199" s="2">
        <v>3140354</v>
      </c>
      <c r="H199" s="2" t="s">
        <v>164</v>
      </c>
      <c r="I199" s="8">
        <v>40</v>
      </c>
      <c r="J199" s="9">
        <f>VLOOKUP(H199,[1]zmluvy_detail!$C$2:$D$172,2,0)</f>
        <v>43017</v>
      </c>
      <c r="K199" s="2" t="s">
        <v>13</v>
      </c>
      <c r="L199" s="5" t="s">
        <v>13</v>
      </c>
      <c r="M199" s="6">
        <v>500</v>
      </c>
      <c r="N199" s="6">
        <f t="shared" si="3"/>
        <v>600</v>
      </c>
      <c r="O199" s="7" t="s">
        <v>165</v>
      </c>
      <c r="P199" s="2" t="s">
        <v>241</v>
      </c>
    </row>
    <row r="200" spans="1:16" ht="14" x14ac:dyDescent="0.15">
      <c r="A200" s="2" t="s">
        <v>822</v>
      </c>
      <c r="B200" s="2" t="s">
        <v>203</v>
      </c>
      <c r="C200" s="2" t="s">
        <v>50</v>
      </c>
      <c r="D200" s="3">
        <v>35815256</v>
      </c>
      <c r="E200" s="2" t="s">
        <v>32</v>
      </c>
      <c r="F200" s="3">
        <v>31326650</v>
      </c>
      <c r="G200" s="2">
        <v>3140354</v>
      </c>
      <c r="H200" s="2" t="s">
        <v>164</v>
      </c>
      <c r="I200" s="8">
        <v>40</v>
      </c>
      <c r="J200" s="9">
        <f>VLOOKUP(H200,[1]zmluvy_detail!$C$2:$D$172,2,0)</f>
        <v>43017</v>
      </c>
      <c r="K200" s="2" t="s">
        <v>13</v>
      </c>
      <c r="L200" s="5" t="s">
        <v>13</v>
      </c>
      <c r="M200" s="6">
        <v>450</v>
      </c>
      <c r="N200" s="6">
        <f t="shared" si="3"/>
        <v>540</v>
      </c>
      <c r="O200" s="7" t="s">
        <v>165</v>
      </c>
      <c r="P200" s="2" t="s">
        <v>241</v>
      </c>
    </row>
    <row r="201" spans="1:16" ht="14" x14ac:dyDescent="0.15">
      <c r="A201" s="2" t="s">
        <v>822</v>
      </c>
      <c r="B201" s="2" t="s">
        <v>203</v>
      </c>
      <c r="C201" s="2" t="s">
        <v>50</v>
      </c>
      <c r="D201" s="3">
        <v>35815256</v>
      </c>
      <c r="E201" s="2" t="s">
        <v>32</v>
      </c>
      <c r="F201" s="3">
        <v>31326650</v>
      </c>
      <c r="G201" s="2">
        <v>3140354</v>
      </c>
      <c r="H201" s="2" t="s">
        <v>164</v>
      </c>
      <c r="I201" s="8">
        <v>40</v>
      </c>
      <c r="J201" s="9">
        <f>VLOOKUP(H201,[1]zmluvy_detail!$C$2:$D$172,2,0)</f>
        <v>43017</v>
      </c>
      <c r="K201" s="2" t="s">
        <v>6</v>
      </c>
      <c r="L201" s="5" t="s">
        <v>6</v>
      </c>
      <c r="M201" s="6">
        <v>500</v>
      </c>
      <c r="N201" s="6">
        <f t="shared" si="3"/>
        <v>600</v>
      </c>
      <c r="O201" s="7" t="s">
        <v>165</v>
      </c>
      <c r="P201" s="2" t="s">
        <v>241</v>
      </c>
    </row>
    <row r="202" spans="1:16" ht="14" x14ac:dyDescent="0.15">
      <c r="A202" s="2" t="s">
        <v>822</v>
      </c>
      <c r="B202" s="2" t="s">
        <v>203</v>
      </c>
      <c r="C202" s="2" t="s">
        <v>168</v>
      </c>
      <c r="D202" s="3">
        <v>607231</v>
      </c>
      <c r="E202" s="2" t="s">
        <v>169</v>
      </c>
      <c r="F202" s="3">
        <v>31710549</v>
      </c>
      <c r="G202" s="2">
        <v>3234021</v>
      </c>
      <c r="H202" s="2" t="s">
        <v>167</v>
      </c>
      <c r="I202" s="8">
        <v>41</v>
      </c>
      <c r="J202" s="9">
        <f>VLOOKUP(H202,[1]zmluvy_detail!$C$2:$D$172,2,0)</f>
        <v>43075</v>
      </c>
      <c r="K202" s="2" t="s">
        <v>14</v>
      </c>
      <c r="L202" s="5" t="s">
        <v>14</v>
      </c>
      <c r="M202" s="6">
        <v>320</v>
      </c>
      <c r="N202" s="6">
        <f t="shared" si="3"/>
        <v>384</v>
      </c>
      <c r="O202" s="7" t="s">
        <v>166</v>
      </c>
      <c r="P202" s="2" t="s">
        <v>247</v>
      </c>
    </row>
    <row r="203" spans="1:16" ht="14" x14ac:dyDescent="0.15">
      <c r="A203" s="2" t="s">
        <v>822</v>
      </c>
      <c r="B203" s="2" t="s">
        <v>203</v>
      </c>
      <c r="C203" s="2" t="s">
        <v>57</v>
      </c>
      <c r="D203" s="3">
        <v>36631124</v>
      </c>
      <c r="E203" s="2" t="s">
        <v>172</v>
      </c>
      <c r="F203" s="3">
        <v>47127643</v>
      </c>
      <c r="G203" s="2">
        <v>3052272</v>
      </c>
      <c r="H203" s="2" t="s">
        <v>171</v>
      </c>
      <c r="I203" s="8">
        <v>42</v>
      </c>
      <c r="J203" s="9">
        <f>VLOOKUP(H203,[1]zmluvy_detail!$C$2:$D$172,2,0)</f>
        <v>42951</v>
      </c>
      <c r="K203" s="2" t="s">
        <v>7</v>
      </c>
      <c r="L203" s="5" t="s">
        <v>7</v>
      </c>
      <c r="M203" s="6">
        <v>640</v>
      </c>
      <c r="N203" s="6">
        <f t="shared" si="3"/>
        <v>768</v>
      </c>
      <c r="O203" s="7" t="s">
        <v>170</v>
      </c>
      <c r="P203" s="2" t="s">
        <v>248</v>
      </c>
    </row>
    <row r="204" spans="1:16" ht="14" x14ac:dyDescent="0.15">
      <c r="A204" s="2" t="s">
        <v>822</v>
      </c>
      <c r="B204" s="2" t="s">
        <v>203</v>
      </c>
      <c r="C204" s="2" t="s">
        <v>57</v>
      </c>
      <c r="D204" s="3">
        <v>36631124</v>
      </c>
      <c r="E204" s="2" t="s">
        <v>172</v>
      </c>
      <c r="F204" s="3">
        <v>47127643</v>
      </c>
      <c r="G204" s="2">
        <v>3052272</v>
      </c>
      <c r="H204" s="2" t="s">
        <v>171</v>
      </c>
      <c r="I204" s="8">
        <v>42</v>
      </c>
      <c r="J204" s="9">
        <f>VLOOKUP(H204,[1]zmluvy_detail!$C$2:$D$172,2,0)</f>
        <v>42951</v>
      </c>
      <c r="K204" s="2" t="s">
        <v>16</v>
      </c>
      <c r="L204" s="5" t="s">
        <v>16</v>
      </c>
      <c r="M204" s="6">
        <v>480</v>
      </c>
      <c r="N204" s="6">
        <f t="shared" si="3"/>
        <v>576</v>
      </c>
      <c r="O204" s="7" t="s">
        <v>170</v>
      </c>
      <c r="P204" s="2" t="s">
        <v>248</v>
      </c>
    </row>
    <row r="205" spans="1:16" ht="14" x14ac:dyDescent="0.15">
      <c r="A205" s="2" t="s">
        <v>822</v>
      </c>
      <c r="B205" s="2" t="s">
        <v>203</v>
      </c>
      <c r="C205" s="2" t="s">
        <v>57</v>
      </c>
      <c r="D205" s="3">
        <v>36631124</v>
      </c>
      <c r="E205" s="2" t="s">
        <v>172</v>
      </c>
      <c r="F205" s="3">
        <v>47127643</v>
      </c>
      <c r="G205" s="2">
        <v>3052272</v>
      </c>
      <c r="H205" s="2" t="s">
        <v>171</v>
      </c>
      <c r="I205" s="8">
        <v>42</v>
      </c>
      <c r="J205" s="9">
        <f>VLOOKUP(H205,[1]zmluvy_detail!$C$2:$D$172,2,0)</f>
        <v>42951</v>
      </c>
      <c r="K205" s="2" t="s">
        <v>13</v>
      </c>
      <c r="L205" s="5" t="s">
        <v>13</v>
      </c>
      <c r="M205" s="6">
        <v>480</v>
      </c>
      <c r="N205" s="6">
        <f t="shared" si="3"/>
        <v>576</v>
      </c>
      <c r="O205" s="7" t="s">
        <v>170</v>
      </c>
      <c r="P205" s="2" t="s">
        <v>248</v>
      </c>
    </row>
    <row r="206" spans="1:16" ht="14" x14ac:dyDescent="0.15">
      <c r="A206" s="2" t="s">
        <v>822</v>
      </c>
      <c r="B206" s="2" t="s">
        <v>203</v>
      </c>
      <c r="C206" s="2" t="s">
        <v>57</v>
      </c>
      <c r="D206" s="3">
        <v>36631124</v>
      </c>
      <c r="E206" s="2" t="s">
        <v>172</v>
      </c>
      <c r="F206" s="3">
        <v>47127643</v>
      </c>
      <c r="G206" s="2">
        <v>3052272</v>
      </c>
      <c r="H206" s="2" t="s">
        <v>171</v>
      </c>
      <c r="I206" s="8">
        <v>42</v>
      </c>
      <c r="J206" s="9">
        <f>VLOOKUP(H206,[1]zmluvy_detail!$C$2:$D$172,2,0)</f>
        <v>42951</v>
      </c>
      <c r="K206" s="2" t="s">
        <v>13</v>
      </c>
      <c r="L206" s="5" t="s">
        <v>13</v>
      </c>
      <c r="M206" s="6">
        <v>480</v>
      </c>
      <c r="N206" s="6">
        <f t="shared" si="3"/>
        <v>576</v>
      </c>
      <c r="O206" s="7" t="s">
        <v>170</v>
      </c>
      <c r="P206" s="2" t="s">
        <v>248</v>
      </c>
    </row>
    <row r="207" spans="1:16" ht="14" x14ac:dyDescent="0.15">
      <c r="A207" s="2" t="s">
        <v>822</v>
      </c>
      <c r="B207" s="2" t="s">
        <v>203</v>
      </c>
      <c r="C207" s="2" t="s">
        <v>57</v>
      </c>
      <c r="D207" s="3">
        <v>36631124</v>
      </c>
      <c r="E207" s="2" t="s">
        <v>172</v>
      </c>
      <c r="F207" s="3">
        <v>47127643</v>
      </c>
      <c r="G207" s="2">
        <v>3052272</v>
      </c>
      <c r="H207" s="2" t="s">
        <v>171</v>
      </c>
      <c r="I207" s="8">
        <v>42</v>
      </c>
      <c r="J207" s="9">
        <f>VLOOKUP(H207,[1]zmluvy_detail!$C$2:$D$172,2,0)</f>
        <v>42951</v>
      </c>
      <c r="K207" s="2" t="s">
        <v>6</v>
      </c>
      <c r="L207" s="5" t="s">
        <v>6</v>
      </c>
      <c r="M207" s="6">
        <v>480</v>
      </c>
      <c r="N207" s="6">
        <f t="shared" si="3"/>
        <v>576</v>
      </c>
      <c r="O207" s="7" t="s">
        <v>170</v>
      </c>
      <c r="P207" s="2" t="s">
        <v>248</v>
      </c>
    </row>
    <row r="208" spans="1:16" ht="14" x14ac:dyDescent="0.15">
      <c r="A208" s="2" t="s">
        <v>822</v>
      </c>
      <c r="B208" s="2" t="s">
        <v>203</v>
      </c>
      <c r="C208" s="2" t="s">
        <v>57</v>
      </c>
      <c r="D208" s="3">
        <v>36631124</v>
      </c>
      <c r="E208" s="2" t="s">
        <v>172</v>
      </c>
      <c r="F208" s="3">
        <v>47127643</v>
      </c>
      <c r="G208" s="2">
        <v>3052272</v>
      </c>
      <c r="H208" s="2" t="s">
        <v>171</v>
      </c>
      <c r="I208" s="8">
        <v>42</v>
      </c>
      <c r="J208" s="9">
        <f>VLOOKUP(H208,[1]zmluvy_detail!$C$2:$D$172,2,0)</f>
        <v>42951</v>
      </c>
      <c r="K208" s="2" t="s">
        <v>13</v>
      </c>
      <c r="L208" s="5" t="s">
        <v>13</v>
      </c>
      <c r="M208" s="6">
        <v>640</v>
      </c>
      <c r="N208" s="6">
        <f t="shared" si="3"/>
        <v>768</v>
      </c>
      <c r="O208" s="7" t="s">
        <v>170</v>
      </c>
      <c r="P208" s="2" t="s">
        <v>248</v>
      </c>
    </row>
    <row r="209" spans="1:16" ht="14" x14ac:dyDescent="0.15">
      <c r="A209" s="2" t="s">
        <v>822</v>
      </c>
      <c r="B209" s="2" t="s">
        <v>203</v>
      </c>
      <c r="C209" s="2" t="s">
        <v>57</v>
      </c>
      <c r="D209" s="3">
        <v>36631124</v>
      </c>
      <c r="E209" s="2" t="s">
        <v>172</v>
      </c>
      <c r="F209" s="3">
        <v>47127643</v>
      </c>
      <c r="G209" s="2">
        <v>3052272</v>
      </c>
      <c r="H209" s="2" t="s">
        <v>171</v>
      </c>
      <c r="I209" s="8">
        <v>42</v>
      </c>
      <c r="J209" s="9">
        <f>VLOOKUP(H209,[1]zmluvy_detail!$C$2:$D$172,2,0)</f>
        <v>42951</v>
      </c>
      <c r="K209" s="2" t="s">
        <v>10</v>
      </c>
      <c r="L209" s="5" t="s">
        <v>10</v>
      </c>
      <c r="M209" s="6">
        <v>640</v>
      </c>
      <c r="N209" s="6">
        <f t="shared" si="3"/>
        <v>768</v>
      </c>
      <c r="O209" s="7" t="s">
        <v>170</v>
      </c>
      <c r="P209" s="2" t="s">
        <v>248</v>
      </c>
    </row>
    <row r="210" spans="1:16" ht="14" x14ac:dyDescent="0.15">
      <c r="A210" s="2" t="s">
        <v>822</v>
      </c>
      <c r="B210" s="2" t="s">
        <v>203</v>
      </c>
      <c r="C210" s="2" t="s">
        <v>57</v>
      </c>
      <c r="D210" s="3">
        <v>36631124</v>
      </c>
      <c r="E210" s="2" t="s">
        <v>172</v>
      </c>
      <c r="F210" s="3">
        <v>47127643</v>
      </c>
      <c r="G210" s="2">
        <v>3052272</v>
      </c>
      <c r="H210" s="2" t="s">
        <v>171</v>
      </c>
      <c r="I210" s="8">
        <v>42</v>
      </c>
      <c r="J210" s="9">
        <f>VLOOKUP(H210,[1]zmluvy_detail!$C$2:$D$172,2,0)</f>
        <v>42951</v>
      </c>
      <c r="K210" s="2" t="s">
        <v>12</v>
      </c>
      <c r="L210" s="5" t="s">
        <v>12</v>
      </c>
      <c r="M210" s="6">
        <v>480</v>
      </c>
      <c r="N210" s="6">
        <f t="shared" si="3"/>
        <v>576</v>
      </c>
      <c r="O210" s="7" t="s">
        <v>170</v>
      </c>
      <c r="P210" s="2" t="s">
        <v>248</v>
      </c>
    </row>
    <row r="211" spans="1:16" ht="14" x14ac:dyDescent="0.15">
      <c r="A211" s="2" t="s">
        <v>822</v>
      </c>
      <c r="B211" s="2" t="s">
        <v>203</v>
      </c>
      <c r="C211" s="2" t="s">
        <v>57</v>
      </c>
      <c r="D211" s="3">
        <v>36631124</v>
      </c>
      <c r="E211" s="2" t="s">
        <v>172</v>
      </c>
      <c r="F211" s="3">
        <v>47127643</v>
      </c>
      <c r="G211" s="2">
        <v>3052272</v>
      </c>
      <c r="H211" s="2" t="s">
        <v>171</v>
      </c>
      <c r="I211" s="8">
        <v>42</v>
      </c>
      <c r="J211" s="9">
        <f>VLOOKUP(H211,[1]zmluvy_detail!$C$2:$D$172,2,0)</f>
        <v>42951</v>
      </c>
      <c r="K211" s="2" t="s">
        <v>15</v>
      </c>
      <c r="L211" s="5" t="s">
        <v>15</v>
      </c>
      <c r="M211" s="6">
        <v>480</v>
      </c>
      <c r="N211" s="6">
        <f t="shared" si="3"/>
        <v>576</v>
      </c>
      <c r="O211" s="7" t="s">
        <v>170</v>
      </c>
      <c r="P211" s="2" t="s">
        <v>248</v>
      </c>
    </row>
    <row r="212" spans="1:16" ht="14" x14ac:dyDescent="0.15">
      <c r="A212" s="2" t="s">
        <v>822</v>
      </c>
      <c r="B212" s="2" t="s">
        <v>203</v>
      </c>
      <c r="C212" s="2" t="s">
        <v>57</v>
      </c>
      <c r="D212" s="3">
        <v>36631124</v>
      </c>
      <c r="E212" s="2" t="s">
        <v>172</v>
      </c>
      <c r="F212" s="3">
        <v>47127643</v>
      </c>
      <c r="G212" s="2">
        <v>3052272</v>
      </c>
      <c r="H212" s="2" t="s">
        <v>171</v>
      </c>
      <c r="I212" s="8">
        <v>42</v>
      </c>
      <c r="J212" s="9">
        <f>VLOOKUP(H212,[1]zmluvy_detail!$C$2:$D$172,2,0)</f>
        <v>42951</v>
      </c>
      <c r="K212" s="2" t="s">
        <v>11</v>
      </c>
      <c r="L212" s="5" t="s">
        <v>11</v>
      </c>
      <c r="M212" s="6">
        <v>400</v>
      </c>
      <c r="N212" s="6">
        <f t="shared" si="3"/>
        <v>480</v>
      </c>
      <c r="O212" s="7" t="s">
        <v>170</v>
      </c>
      <c r="P212" s="2" t="s">
        <v>248</v>
      </c>
    </row>
    <row r="213" spans="1:16" ht="14" x14ac:dyDescent="0.15">
      <c r="A213" s="2" t="s">
        <v>822</v>
      </c>
      <c r="B213" s="2" t="s">
        <v>203</v>
      </c>
      <c r="C213" s="2" t="s">
        <v>57</v>
      </c>
      <c r="D213" s="3">
        <v>36631124</v>
      </c>
      <c r="E213" s="2" t="s">
        <v>174</v>
      </c>
      <c r="F213" s="3">
        <v>34125302</v>
      </c>
      <c r="G213" s="2">
        <v>3068083</v>
      </c>
      <c r="H213" s="2" t="s">
        <v>173</v>
      </c>
      <c r="I213" s="8">
        <v>43</v>
      </c>
      <c r="J213" s="9">
        <f>VLOOKUP(H213,[1]zmluvy_detail!$C$2:$D$172,2,0)</f>
        <v>42963</v>
      </c>
      <c r="K213" s="2" t="s">
        <v>7</v>
      </c>
      <c r="L213" s="5" t="s">
        <v>7</v>
      </c>
      <c r="M213" s="6">
        <v>400</v>
      </c>
      <c r="N213" s="6">
        <f t="shared" si="3"/>
        <v>480</v>
      </c>
      <c r="O213" s="7" t="s">
        <v>175</v>
      </c>
      <c r="P213" s="2" t="s">
        <v>249</v>
      </c>
    </row>
    <row r="214" spans="1:16" ht="14" x14ac:dyDescent="0.15">
      <c r="A214" s="2" t="s">
        <v>822</v>
      </c>
      <c r="B214" s="2" t="s">
        <v>203</v>
      </c>
      <c r="C214" s="2" t="s">
        <v>57</v>
      </c>
      <c r="D214" s="3">
        <v>36631124</v>
      </c>
      <c r="E214" s="2" t="s">
        <v>174</v>
      </c>
      <c r="F214" s="3">
        <v>34125302</v>
      </c>
      <c r="G214" s="2">
        <v>3068083</v>
      </c>
      <c r="H214" s="2" t="s">
        <v>173</v>
      </c>
      <c r="I214" s="8">
        <v>43</v>
      </c>
      <c r="J214" s="9">
        <f>VLOOKUP(H214,[1]zmluvy_detail!$C$2:$D$172,2,0)</f>
        <v>42963</v>
      </c>
      <c r="K214" s="2" t="s">
        <v>16</v>
      </c>
      <c r="L214" s="5" t="s">
        <v>16</v>
      </c>
      <c r="M214" s="6">
        <v>400</v>
      </c>
      <c r="N214" s="6">
        <f t="shared" si="3"/>
        <v>480</v>
      </c>
      <c r="O214" s="7" t="s">
        <v>175</v>
      </c>
      <c r="P214" s="2" t="s">
        <v>249</v>
      </c>
    </row>
    <row r="215" spans="1:16" ht="14" x14ac:dyDescent="0.15">
      <c r="A215" s="2" t="s">
        <v>822</v>
      </c>
      <c r="B215" s="2" t="s">
        <v>203</v>
      </c>
      <c r="C215" s="2" t="s">
        <v>57</v>
      </c>
      <c r="D215" s="3">
        <v>36631124</v>
      </c>
      <c r="E215" s="2" t="s">
        <v>174</v>
      </c>
      <c r="F215" s="3">
        <v>34125302</v>
      </c>
      <c r="G215" s="2">
        <v>3068083</v>
      </c>
      <c r="H215" s="2" t="s">
        <v>173</v>
      </c>
      <c r="I215" s="8">
        <v>43</v>
      </c>
      <c r="J215" s="9">
        <f>VLOOKUP(H215,[1]zmluvy_detail!$C$2:$D$172,2,0)</f>
        <v>42963</v>
      </c>
      <c r="K215" s="2" t="s">
        <v>13</v>
      </c>
      <c r="L215" s="5" t="s">
        <v>13</v>
      </c>
      <c r="M215" s="6">
        <v>320</v>
      </c>
      <c r="N215" s="6">
        <f t="shared" si="3"/>
        <v>384</v>
      </c>
      <c r="O215" s="7" t="s">
        <v>175</v>
      </c>
      <c r="P215" s="2" t="s">
        <v>249</v>
      </c>
    </row>
    <row r="216" spans="1:16" ht="14" x14ac:dyDescent="0.15">
      <c r="A216" s="2" t="s">
        <v>822</v>
      </c>
      <c r="B216" s="2" t="s">
        <v>203</v>
      </c>
      <c r="C216" s="2" t="s">
        <v>57</v>
      </c>
      <c r="D216" s="3">
        <v>36631124</v>
      </c>
      <c r="E216" s="2" t="s">
        <v>174</v>
      </c>
      <c r="F216" s="3">
        <v>34125302</v>
      </c>
      <c r="G216" s="2">
        <v>3068083</v>
      </c>
      <c r="H216" s="2" t="s">
        <v>173</v>
      </c>
      <c r="I216" s="8">
        <v>43</v>
      </c>
      <c r="J216" s="9">
        <f>VLOOKUP(H216,[1]zmluvy_detail!$C$2:$D$172,2,0)</f>
        <v>42963</v>
      </c>
      <c r="K216" s="2" t="s">
        <v>13</v>
      </c>
      <c r="L216" s="5" t="s">
        <v>13</v>
      </c>
      <c r="M216" s="6">
        <v>320</v>
      </c>
      <c r="N216" s="6">
        <f t="shared" si="3"/>
        <v>384</v>
      </c>
      <c r="O216" s="7" t="s">
        <v>175</v>
      </c>
      <c r="P216" s="2" t="s">
        <v>249</v>
      </c>
    </row>
    <row r="217" spans="1:16" ht="14" x14ac:dyDescent="0.15">
      <c r="A217" s="2" t="s">
        <v>822</v>
      </c>
      <c r="B217" s="2" t="s">
        <v>203</v>
      </c>
      <c r="C217" s="2" t="s">
        <v>57</v>
      </c>
      <c r="D217" s="3">
        <v>36631124</v>
      </c>
      <c r="E217" s="2" t="s">
        <v>174</v>
      </c>
      <c r="F217" s="3">
        <v>34125302</v>
      </c>
      <c r="G217" s="2">
        <v>3068083</v>
      </c>
      <c r="H217" s="2" t="s">
        <v>173</v>
      </c>
      <c r="I217" s="8">
        <v>43</v>
      </c>
      <c r="J217" s="9">
        <f>VLOOKUP(H217,[1]zmluvy_detail!$C$2:$D$172,2,0)</f>
        <v>42963</v>
      </c>
      <c r="K217" s="2" t="s">
        <v>6</v>
      </c>
      <c r="L217" s="5" t="s">
        <v>6</v>
      </c>
      <c r="M217" s="6">
        <v>320</v>
      </c>
      <c r="N217" s="6">
        <f t="shared" si="3"/>
        <v>384</v>
      </c>
      <c r="O217" s="7" t="s">
        <v>175</v>
      </c>
      <c r="P217" s="2" t="s">
        <v>249</v>
      </c>
    </row>
    <row r="218" spans="1:16" ht="14" x14ac:dyDescent="0.15">
      <c r="A218" s="2" t="s">
        <v>822</v>
      </c>
      <c r="B218" s="2" t="s">
        <v>203</v>
      </c>
      <c r="C218" s="2" t="s">
        <v>57</v>
      </c>
      <c r="D218" s="3">
        <v>36631124</v>
      </c>
      <c r="E218" s="2" t="s">
        <v>174</v>
      </c>
      <c r="F218" s="3">
        <v>34125302</v>
      </c>
      <c r="G218" s="2">
        <v>3068083</v>
      </c>
      <c r="H218" s="2" t="s">
        <v>173</v>
      </c>
      <c r="I218" s="8">
        <v>43</v>
      </c>
      <c r="J218" s="9">
        <f>VLOOKUP(H218,[1]zmluvy_detail!$C$2:$D$172,2,0)</f>
        <v>42963</v>
      </c>
      <c r="K218" s="2" t="s">
        <v>13</v>
      </c>
      <c r="L218" s="5" t="s">
        <v>13</v>
      </c>
      <c r="M218" s="6">
        <v>320</v>
      </c>
      <c r="N218" s="6">
        <f t="shared" si="3"/>
        <v>384</v>
      </c>
      <c r="O218" s="7" t="s">
        <v>175</v>
      </c>
      <c r="P218" s="2" t="s">
        <v>249</v>
      </c>
    </row>
    <row r="219" spans="1:16" ht="14" x14ac:dyDescent="0.15">
      <c r="A219" s="2" t="s">
        <v>822</v>
      </c>
      <c r="B219" s="2" t="s">
        <v>203</v>
      </c>
      <c r="C219" s="2" t="s">
        <v>57</v>
      </c>
      <c r="D219" s="3">
        <v>36631124</v>
      </c>
      <c r="E219" s="2" t="s">
        <v>174</v>
      </c>
      <c r="F219" s="3">
        <v>34125302</v>
      </c>
      <c r="G219" s="2">
        <v>3068083</v>
      </c>
      <c r="H219" s="2" t="s">
        <v>173</v>
      </c>
      <c r="I219" s="8">
        <v>43</v>
      </c>
      <c r="J219" s="9">
        <f>VLOOKUP(H219,[1]zmluvy_detail!$C$2:$D$172,2,0)</f>
        <v>42963</v>
      </c>
      <c r="K219" s="2" t="s">
        <v>10</v>
      </c>
      <c r="L219" s="5" t="s">
        <v>10</v>
      </c>
      <c r="M219" s="6">
        <v>320</v>
      </c>
      <c r="N219" s="6">
        <f t="shared" si="3"/>
        <v>384</v>
      </c>
      <c r="O219" s="7" t="s">
        <v>175</v>
      </c>
      <c r="P219" s="2" t="s">
        <v>249</v>
      </c>
    </row>
    <row r="220" spans="1:16" ht="14" x14ac:dyDescent="0.15">
      <c r="A220" s="2" t="s">
        <v>822</v>
      </c>
      <c r="B220" s="2" t="s">
        <v>203</v>
      </c>
      <c r="C220" s="2" t="s">
        <v>57</v>
      </c>
      <c r="D220" s="3">
        <v>36631124</v>
      </c>
      <c r="E220" s="2" t="s">
        <v>174</v>
      </c>
      <c r="F220" s="3">
        <v>34125302</v>
      </c>
      <c r="G220" s="2">
        <v>3068083</v>
      </c>
      <c r="H220" s="2" t="s">
        <v>173</v>
      </c>
      <c r="I220" s="8">
        <v>43</v>
      </c>
      <c r="J220" s="9">
        <f>VLOOKUP(H220,[1]zmluvy_detail!$C$2:$D$172,2,0)</f>
        <v>42963</v>
      </c>
      <c r="K220" s="2" t="s">
        <v>12</v>
      </c>
      <c r="L220" s="5" t="s">
        <v>12</v>
      </c>
      <c r="M220" s="6">
        <v>240</v>
      </c>
      <c r="N220" s="6">
        <f t="shared" si="3"/>
        <v>288</v>
      </c>
      <c r="O220" s="7" t="s">
        <v>175</v>
      </c>
      <c r="P220" s="2" t="s">
        <v>249</v>
      </c>
    </row>
    <row r="221" spans="1:16" ht="14" x14ac:dyDescent="0.15">
      <c r="A221" s="2" t="s">
        <v>822</v>
      </c>
      <c r="B221" s="2" t="s">
        <v>203</v>
      </c>
      <c r="C221" s="2" t="s">
        <v>57</v>
      </c>
      <c r="D221" s="3">
        <v>36631124</v>
      </c>
      <c r="E221" s="2" t="s">
        <v>174</v>
      </c>
      <c r="F221" s="3">
        <v>34125302</v>
      </c>
      <c r="G221" s="2">
        <v>3068083</v>
      </c>
      <c r="H221" s="2" t="s">
        <v>173</v>
      </c>
      <c r="I221" s="8">
        <v>43</v>
      </c>
      <c r="J221" s="9">
        <f>VLOOKUP(H221,[1]zmluvy_detail!$C$2:$D$172,2,0)</f>
        <v>42963</v>
      </c>
      <c r="K221" s="2" t="s">
        <v>15</v>
      </c>
      <c r="L221" s="5" t="s">
        <v>15</v>
      </c>
      <c r="M221" s="6">
        <v>240</v>
      </c>
      <c r="N221" s="6">
        <f t="shared" si="3"/>
        <v>288</v>
      </c>
      <c r="O221" s="7" t="s">
        <v>175</v>
      </c>
      <c r="P221" s="2" t="s">
        <v>249</v>
      </c>
    </row>
    <row r="222" spans="1:16" ht="14" x14ac:dyDescent="0.15">
      <c r="A222" s="2" t="s">
        <v>822</v>
      </c>
      <c r="B222" s="2" t="s">
        <v>203</v>
      </c>
      <c r="C222" s="2" t="s">
        <v>57</v>
      </c>
      <c r="D222" s="3">
        <v>36631124</v>
      </c>
      <c r="E222" s="2" t="s">
        <v>174</v>
      </c>
      <c r="F222" s="3">
        <v>34125302</v>
      </c>
      <c r="G222" s="2">
        <v>3068083</v>
      </c>
      <c r="H222" s="2" t="s">
        <v>173</v>
      </c>
      <c r="I222" s="8">
        <v>43</v>
      </c>
      <c r="J222" s="9">
        <f>VLOOKUP(H222,[1]zmluvy_detail!$C$2:$D$172,2,0)</f>
        <v>42963</v>
      </c>
      <c r="K222" s="2" t="s">
        <v>11</v>
      </c>
      <c r="L222" s="5" t="s">
        <v>11</v>
      </c>
      <c r="M222" s="6">
        <v>240</v>
      </c>
      <c r="N222" s="6">
        <f t="shared" si="3"/>
        <v>288</v>
      </c>
      <c r="O222" s="7" t="s">
        <v>175</v>
      </c>
      <c r="P222" s="2" t="s">
        <v>249</v>
      </c>
    </row>
    <row r="223" spans="1:16" ht="14" x14ac:dyDescent="0.15">
      <c r="A223" s="2" t="s">
        <v>822</v>
      </c>
      <c r="B223" s="2" t="s">
        <v>203</v>
      </c>
      <c r="C223" s="2" t="s">
        <v>57</v>
      </c>
      <c r="D223" s="3">
        <v>36631124</v>
      </c>
      <c r="E223" s="2" t="s">
        <v>177</v>
      </c>
      <c r="F223" s="3">
        <v>36844616</v>
      </c>
      <c r="G223" s="2">
        <v>3261570</v>
      </c>
      <c r="H223" s="2" t="s">
        <v>178</v>
      </c>
      <c r="I223" s="8">
        <v>44</v>
      </c>
      <c r="J223" s="9">
        <f>VLOOKUP(H223,[1]zmluvy_detail!$C$2:$D$172,2,0)</f>
        <v>43089</v>
      </c>
      <c r="K223" s="2" t="s">
        <v>7</v>
      </c>
      <c r="L223" s="5" t="s">
        <v>7</v>
      </c>
      <c r="M223" s="6">
        <v>640</v>
      </c>
      <c r="N223" s="6">
        <f>M223*1.2</f>
        <v>768</v>
      </c>
      <c r="O223" s="7" t="s">
        <v>180</v>
      </c>
      <c r="P223" s="2" t="s">
        <v>250</v>
      </c>
    </row>
    <row r="224" spans="1:16" ht="14" x14ac:dyDescent="0.15">
      <c r="A224" s="2" t="s">
        <v>822</v>
      </c>
      <c r="B224" s="2" t="s">
        <v>203</v>
      </c>
      <c r="C224" s="2" t="s">
        <v>57</v>
      </c>
      <c r="D224" s="3">
        <v>36631124</v>
      </c>
      <c r="E224" s="2" t="s">
        <v>177</v>
      </c>
      <c r="F224" s="3">
        <v>36844616</v>
      </c>
      <c r="G224" s="2">
        <v>3261570</v>
      </c>
      <c r="H224" s="2" t="s">
        <v>178</v>
      </c>
      <c r="I224" s="8">
        <v>44</v>
      </c>
      <c r="J224" s="9">
        <f>VLOOKUP(H224,[1]zmluvy_detail!$C$2:$D$172,2,0)</f>
        <v>43089</v>
      </c>
      <c r="K224" s="2" t="s">
        <v>16</v>
      </c>
      <c r="L224" s="5" t="s">
        <v>16</v>
      </c>
      <c r="M224" s="6">
        <v>640</v>
      </c>
      <c r="N224" s="6">
        <f t="shared" ref="N224:N232" si="4">M224*1.2</f>
        <v>768</v>
      </c>
      <c r="O224" s="7" t="s">
        <v>180</v>
      </c>
      <c r="P224" s="2" t="s">
        <v>250</v>
      </c>
    </row>
    <row r="225" spans="1:16" ht="14" x14ac:dyDescent="0.15">
      <c r="A225" s="2" t="s">
        <v>822</v>
      </c>
      <c r="B225" s="2" t="s">
        <v>203</v>
      </c>
      <c r="C225" s="2" t="s">
        <v>57</v>
      </c>
      <c r="D225" s="3">
        <v>36631124</v>
      </c>
      <c r="E225" s="2" t="s">
        <v>177</v>
      </c>
      <c r="F225" s="3">
        <v>36844616</v>
      </c>
      <c r="G225" s="2">
        <v>3261570</v>
      </c>
      <c r="H225" s="2" t="s">
        <v>178</v>
      </c>
      <c r="I225" s="8">
        <v>44</v>
      </c>
      <c r="J225" s="9">
        <f>VLOOKUP(H225,[1]zmluvy_detail!$C$2:$D$172,2,0)</f>
        <v>43089</v>
      </c>
      <c r="K225" s="2" t="s">
        <v>13</v>
      </c>
      <c r="L225" s="5" t="s">
        <v>13</v>
      </c>
      <c r="M225" s="6">
        <v>600</v>
      </c>
      <c r="N225" s="6">
        <f t="shared" si="4"/>
        <v>720</v>
      </c>
      <c r="O225" s="7" t="s">
        <v>180</v>
      </c>
      <c r="P225" s="2" t="s">
        <v>250</v>
      </c>
    </row>
    <row r="226" spans="1:16" ht="14" x14ac:dyDescent="0.15">
      <c r="A226" s="2" t="s">
        <v>822</v>
      </c>
      <c r="B226" s="2" t="s">
        <v>203</v>
      </c>
      <c r="C226" s="2" t="s">
        <v>57</v>
      </c>
      <c r="D226" s="3">
        <v>36631124</v>
      </c>
      <c r="E226" s="2" t="s">
        <v>177</v>
      </c>
      <c r="F226" s="3">
        <v>36844616</v>
      </c>
      <c r="G226" s="2">
        <v>3261570</v>
      </c>
      <c r="H226" s="2" t="s">
        <v>178</v>
      </c>
      <c r="I226" s="8">
        <v>44</v>
      </c>
      <c r="J226" s="9">
        <f>VLOOKUP(H226,[1]zmluvy_detail!$C$2:$D$172,2,0)</f>
        <v>43089</v>
      </c>
      <c r="K226" s="2" t="s">
        <v>13</v>
      </c>
      <c r="L226" s="5" t="s">
        <v>13</v>
      </c>
      <c r="M226" s="6">
        <v>600</v>
      </c>
      <c r="N226" s="6">
        <f t="shared" si="4"/>
        <v>720</v>
      </c>
      <c r="O226" s="7" t="s">
        <v>180</v>
      </c>
      <c r="P226" s="2" t="s">
        <v>250</v>
      </c>
    </row>
    <row r="227" spans="1:16" ht="14" x14ac:dyDescent="0.15">
      <c r="A227" s="2" t="s">
        <v>822</v>
      </c>
      <c r="B227" s="2" t="s">
        <v>203</v>
      </c>
      <c r="C227" s="2" t="s">
        <v>57</v>
      </c>
      <c r="D227" s="3">
        <v>36631124</v>
      </c>
      <c r="E227" s="2" t="s">
        <v>177</v>
      </c>
      <c r="F227" s="3">
        <v>36844616</v>
      </c>
      <c r="G227" s="2">
        <v>3261570</v>
      </c>
      <c r="H227" s="2" t="s">
        <v>178</v>
      </c>
      <c r="I227" s="8">
        <v>44</v>
      </c>
      <c r="J227" s="9">
        <f>VLOOKUP(H227,[1]zmluvy_detail!$C$2:$D$172,2,0)</f>
        <v>43089</v>
      </c>
      <c r="K227" s="2" t="s">
        <v>6</v>
      </c>
      <c r="L227" s="5" t="s">
        <v>6</v>
      </c>
      <c r="M227" s="6">
        <v>600</v>
      </c>
      <c r="N227" s="6">
        <f t="shared" si="4"/>
        <v>720</v>
      </c>
      <c r="O227" s="7" t="s">
        <v>180</v>
      </c>
      <c r="P227" s="2" t="s">
        <v>250</v>
      </c>
    </row>
    <row r="228" spans="1:16" ht="14" x14ac:dyDescent="0.15">
      <c r="A228" s="2" t="s">
        <v>822</v>
      </c>
      <c r="B228" s="2" t="s">
        <v>203</v>
      </c>
      <c r="C228" s="2" t="s">
        <v>57</v>
      </c>
      <c r="D228" s="3">
        <v>36631124</v>
      </c>
      <c r="E228" s="2" t="s">
        <v>177</v>
      </c>
      <c r="F228" s="3">
        <v>36844616</v>
      </c>
      <c r="G228" s="2">
        <v>3261570</v>
      </c>
      <c r="H228" s="2" t="s">
        <v>178</v>
      </c>
      <c r="I228" s="8">
        <v>44</v>
      </c>
      <c r="J228" s="9">
        <f>VLOOKUP(H228,[1]zmluvy_detail!$C$2:$D$172,2,0)</f>
        <v>43089</v>
      </c>
      <c r="K228" s="2" t="s">
        <v>13</v>
      </c>
      <c r="L228" s="5" t="s">
        <v>13</v>
      </c>
      <c r="M228" s="6">
        <v>600</v>
      </c>
      <c r="N228" s="6">
        <f t="shared" si="4"/>
        <v>720</v>
      </c>
      <c r="O228" s="7" t="s">
        <v>180</v>
      </c>
      <c r="P228" s="2" t="s">
        <v>250</v>
      </c>
    </row>
    <row r="229" spans="1:16" ht="14" x14ac:dyDescent="0.15">
      <c r="A229" s="2" t="s">
        <v>822</v>
      </c>
      <c r="B229" s="2" t="s">
        <v>203</v>
      </c>
      <c r="C229" s="2" t="s">
        <v>57</v>
      </c>
      <c r="D229" s="3">
        <v>36631124</v>
      </c>
      <c r="E229" s="2" t="s">
        <v>177</v>
      </c>
      <c r="F229" s="3">
        <v>36844616</v>
      </c>
      <c r="G229" s="2">
        <v>3261570</v>
      </c>
      <c r="H229" s="2" t="s">
        <v>178</v>
      </c>
      <c r="I229" s="8">
        <v>44</v>
      </c>
      <c r="J229" s="9">
        <f>VLOOKUP(H229,[1]zmluvy_detail!$C$2:$D$172,2,0)</f>
        <v>43089</v>
      </c>
      <c r="K229" s="2" t="s">
        <v>10</v>
      </c>
      <c r="L229" s="5" t="s">
        <v>10</v>
      </c>
      <c r="M229" s="6">
        <v>520</v>
      </c>
      <c r="N229" s="6">
        <f t="shared" si="4"/>
        <v>624</v>
      </c>
      <c r="O229" s="7" t="s">
        <v>180</v>
      </c>
      <c r="P229" s="2" t="s">
        <v>250</v>
      </c>
    </row>
    <row r="230" spans="1:16" ht="14" x14ac:dyDescent="0.15">
      <c r="A230" s="2" t="s">
        <v>822</v>
      </c>
      <c r="B230" s="2" t="s">
        <v>203</v>
      </c>
      <c r="C230" s="2" t="s">
        <v>57</v>
      </c>
      <c r="D230" s="3">
        <v>36631124</v>
      </c>
      <c r="E230" s="2" t="s">
        <v>177</v>
      </c>
      <c r="F230" s="3">
        <v>36844616</v>
      </c>
      <c r="G230" s="2">
        <v>3261570</v>
      </c>
      <c r="H230" s="2" t="s">
        <v>178</v>
      </c>
      <c r="I230" s="8">
        <v>44</v>
      </c>
      <c r="J230" s="9">
        <f>VLOOKUP(H230,[1]zmluvy_detail!$C$2:$D$172,2,0)</f>
        <v>43089</v>
      </c>
      <c r="K230" s="2" t="s">
        <v>12</v>
      </c>
      <c r="L230" s="5" t="s">
        <v>12</v>
      </c>
      <c r="M230" s="6">
        <v>400</v>
      </c>
      <c r="N230" s="6">
        <f t="shared" si="4"/>
        <v>480</v>
      </c>
      <c r="O230" s="7" t="s">
        <v>180</v>
      </c>
      <c r="P230" s="2" t="s">
        <v>250</v>
      </c>
    </row>
    <row r="231" spans="1:16" ht="14" x14ac:dyDescent="0.15">
      <c r="A231" s="2" t="s">
        <v>822</v>
      </c>
      <c r="B231" s="2" t="s">
        <v>203</v>
      </c>
      <c r="C231" s="2" t="s">
        <v>57</v>
      </c>
      <c r="D231" s="3">
        <v>36631124</v>
      </c>
      <c r="E231" s="2" t="s">
        <v>177</v>
      </c>
      <c r="F231" s="3">
        <v>36844616</v>
      </c>
      <c r="G231" s="2">
        <v>3261570</v>
      </c>
      <c r="H231" s="2" t="s">
        <v>178</v>
      </c>
      <c r="I231" s="8">
        <v>44</v>
      </c>
      <c r="J231" s="9">
        <f>VLOOKUP(H231,[1]zmluvy_detail!$C$2:$D$172,2,0)</f>
        <v>43089</v>
      </c>
      <c r="K231" s="2" t="s">
        <v>15</v>
      </c>
      <c r="L231" s="5" t="s">
        <v>15</v>
      </c>
      <c r="M231" s="6">
        <v>400</v>
      </c>
      <c r="N231" s="6">
        <f t="shared" si="4"/>
        <v>480</v>
      </c>
      <c r="O231" s="7" t="s">
        <v>180</v>
      </c>
      <c r="P231" s="2" t="s">
        <v>250</v>
      </c>
    </row>
    <row r="232" spans="1:16" ht="14" x14ac:dyDescent="0.15">
      <c r="A232" s="2" t="s">
        <v>822</v>
      </c>
      <c r="B232" s="2" t="s">
        <v>203</v>
      </c>
      <c r="C232" s="2" t="s">
        <v>57</v>
      </c>
      <c r="D232" s="3">
        <v>36631124</v>
      </c>
      <c r="E232" s="2" t="s">
        <v>177</v>
      </c>
      <c r="F232" s="3">
        <v>36844616</v>
      </c>
      <c r="G232" s="2">
        <v>3261570</v>
      </c>
      <c r="H232" s="2" t="s">
        <v>178</v>
      </c>
      <c r="I232" s="8">
        <v>44</v>
      </c>
      <c r="J232" s="9">
        <f>VLOOKUP(H232,[1]zmluvy_detail!$C$2:$D$172,2,0)</f>
        <v>43089</v>
      </c>
      <c r="K232" s="2" t="s">
        <v>11</v>
      </c>
      <c r="L232" s="5" t="s">
        <v>11</v>
      </c>
      <c r="M232" s="6">
        <v>280</v>
      </c>
      <c r="N232" s="6">
        <f t="shared" si="4"/>
        <v>336</v>
      </c>
      <c r="O232" s="7" t="s">
        <v>180</v>
      </c>
      <c r="P232" s="2" t="s">
        <v>250</v>
      </c>
    </row>
    <row r="233" spans="1:16" ht="14" x14ac:dyDescent="0.15">
      <c r="A233" s="2" t="s">
        <v>822</v>
      </c>
      <c r="B233" s="2" t="s">
        <v>203</v>
      </c>
      <c r="C233" s="2" t="s">
        <v>57</v>
      </c>
      <c r="D233" s="3">
        <v>36631124</v>
      </c>
      <c r="E233" s="2" t="s">
        <v>103</v>
      </c>
      <c r="F233" s="3">
        <v>31361552</v>
      </c>
      <c r="G233" s="2">
        <v>3474278</v>
      </c>
      <c r="H233" s="2" t="s">
        <v>104</v>
      </c>
      <c r="I233" s="8">
        <v>23</v>
      </c>
      <c r="J233" s="9">
        <f>VLOOKUP(H233,[1]zmluvy_detail!$C$2:$D$172,2,0)</f>
        <v>43245</v>
      </c>
      <c r="K233" s="2" t="s">
        <v>7</v>
      </c>
      <c r="L233" s="5" t="s">
        <v>7</v>
      </c>
      <c r="M233" s="6">
        <v>720</v>
      </c>
      <c r="N233" s="6">
        <f>M233*1.2</f>
        <v>864</v>
      </c>
      <c r="O233" s="7" t="s">
        <v>179</v>
      </c>
      <c r="P233" s="2" t="s">
        <v>236</v>
      </c>
    </row>
    <row r="234" spans="1:16" ht="14" x14ac:dyDescent="0.15">
      <c r="A234" s="2" t="s">
        <v>822</v>
      </c>
      <c r="B234" s="2" t="s">
        <v>203</v>
      </c>
      <c r="C234" s="2" t="s">
        <v>57</v>
      </c>
      <c r="D234" s="3">
        <v>36631124</v>
      </c>
      <c r="E234" s="2" t="s">
        <v>103</v>
      </c>
      <c r="F234" s="3">
        <v>31361552</v>
      </c>
      <c r="G234" s="2">
        <v>3474278</v>
      </c>
      <c r="H234" s="2" t="s">
        <v>104</v>
      </c>
      <c r="I234" s="8">
        <v>23</v>
      </c>
      <c r="J234" s="9">
        <f>VLOOKUP(H234,[1]zmluvy_detail!$C$2:$D$172,2,0)</f>
        <v>43245</v>
      </c>
      <c r="K234" s="2" t="s">
        <v>16</v>
      </c>
      <c r="L234" s="5" t="s">
        <v>16</v>
      </c>
      <c r="M234" s="6">
        <v>720</v>
      </c>
      <c r="N234" s="6">
        <f t="shared" ref="N234:N290" si="5">M234*1.2</f>
        <v>864</v>
      </c>
      <c r="O234" s="7" t="s">
        <v>179</v>
      </c>
      <c r="P234" s="2" t="s">
        <v>236</v>
      </c>
    </row>
    <row r="235" spans="1:16" ht="14" x14ac:dyDescent="0.15">
      <c r="A235" s="2" t="s">
        <v>822</v>
      </c>
      <c r="B235" s="2" t="s">
        <v>203</v>
      </c>
      <c r="C235" s="2" t="s">
        <v>57</v>
      </c>
      <c r="D235" s="3">
        <v>36631124</v>
      </c>
      <c r="E235" s="2" t="s">
        <v>103</v>
      </c>
      <c r="F235" s="3">
        <v>31361552</v>
      </c>
      <c r="G235" s="2">
        <v>3474278</v>
      </c>
      <c r="H235" s="2" t="s">
        <v>104</v>
      </c>
      <c r="I235" s="8">
        <v>23</v>
      </c>
      <c r="J235" s="9">
        <f>VLOOKUP(H235,[1]zmluvy_detail!$C$2:$D$172,2,0)</f>
        <v>43245</v>
      </c>
      <c r="K235" s="2" t="s">
        <v>13</v>
      </c>
      <c r="L235" s="5" t="s">
        <v>13</v>
      </c>
      <c r="M235" s="6">
        <v>640</v>
      </c>
      <c r="N235" s="6">
        <f t="shared" si="5"/>
        <v>768</v>
      </c>
      <c r="O235" s="7" t="s">
        <v>179</v>
      </c>
      <c r="P235" s="2" t="s">
        <v>236</v>
      </c>
    </row>
    <row r="236" spans="1:16" ht="14" x14ac:dyDescent="0.15">
      <c r="A236" s="2" t="s">
        <v>822</v>
      </c>
      <c r="B236" s="2" t="s">
        <v>203</v>
      </c>
      <c r="C236" s="2" t="s">
        <v>57</v>
      </c>
      <c r="D236" s="3">
        <v>36631124</v>
      </c>
      <c r="E236" s="2" t="s">
        <v>103</v>
      </c>
      <c r="F236" s="3">
        <v>31361552</v>
      </c>
      <c r="G236" s="2">
        <v>3474278</v>
      </c>
      <c r="H236" s="2" t="s">
        <v>104</v>
      </c>
      <c r="I236" s="8">
        <v>23</v>
      </c>
      <c r="J236" s="9">
        <f>VLOOKUP(H236,[1]zmluvy_detail!$C$2:$D$172,2,0)</f>
        <v>43245</v>
      </c>
      <c r="K236" s="2" t="s">
        <v>13</v>
      </c>
      <c r="L236" s="5" t="s">
        <v>13</v>
      </c>
      <c r="M236" s="6">
        <v>640</v>
      </c>
      <c r="N236" s="6">
        <f t="shared" si="5"/>
        <v>768</v>
      </c>
      <c r="O236" s="7" t="s">
        <v>179</v>
      </c>
      <c r="P236" s="2" t="s">
        <v>236</v>
      </c>
    </row>
    <row r="237" spans="1:16" ht="14" x14ac:dyDescent="0.15">
      <c r="A237" s="2" t="s">
        <v>822</v>
      </c>
      <c r="B237" s="2" t="s">
        <v>203</v>
      </c>
      <c r="C237" s="2" t="s">
        <v>57</v>
      </c>
      <c r="D237" s="3">
        <v>36631124</v>
      </c>
      <c r="E237" s="2" t="s">
        <v>103</v>
      </c>
      <c r="F237" s="3">
        <v>31361552</v>
      </c>
      <c r="G237" s="2">
        <v>3474278</v>
      </c>
      <c r="H237" s="2" t="s">
        <v>104</v>
      </c>
      <c r="I237" s="8">
        <v>23</v>
      </c>
      <c r="J237" s="9">
        <f>VLOOKUP(H237,[1]zmluvy_detail!$C$2:$D$172,2,0)</f>
        <v>43245</v>
      </c>
      <c r="K237" s="2" t="s">
        <v>6</v>
      </c>
      <c r="L237" s="5" t="s">
        <v>6</v>
      </c>
      <c r="M237" s="6">
        <v>720</v>
      </c>
      <c r="N237" s="6">
        <f t="shared" si="5"/>
        <v>864</v>
      </c>
      <c r="O237" s="7" t="s">
        <v>179</v>
      </c>
      <c r="P237" s="2" t="s">
        <v>236</v>
      </c>
    </row>
    <row r="238" spans="1:16" ht="14" x14ac:dyDescent="0.15">
      <c r="A238" s="2" t="s">
        <v>822</v>
      </c>
      <c r="B238" s="2" t="s">
        <v>203</v>
      </c>
      <c r="C238" s="2" t="s">
        <v>57</v>
      </c>
      <c r="D238" s="3">
        <v>36631124</v>
      </c>
      <c r="E238" s="2" t="s">
        <v>103</v>
      </c>
      <c r="F238" s="3">
        <v>31361552</v>
      </c>
      <c r="G238" s="2">
        <v>3474278</v>
      </c>
      <c r="H238" s="2" t="s">
        <v>104</v>
      </c>
      <c r="I238" s="8">
        <v>23</v>
      </c>
      <c r="J238" s="9">
        <f>VLOOKUP(H238,[1]zmluvy_detail!$C$2:$D$172,2,0)</f>
        <v>43245</v>
      </c>
      <c r="K238" s="2" t="s">
        <v>13</v>
      </c>
      <c r="L238" s="5" t="s">
        <v>13</v>
      </c>
      <c r="M238" s="6">
        <v>640</v>
      </c>
      <c r="N238" s="6">
        <f t="shared" si="5"/>
        <v>768</v>
      </c>
      <c r="O238" s="7" t="s">
        <v>179</v>
      </c>
      <c r="P238" s="2" t="s">
        <v>236</v>
      </c>
    </row>
    <row r="239" spans="1:16" ht="14" x14ac:dyDescent="0.15">
      <c r="A239" s="2" t="s">
        <v>822</v>
      </c>
      <c r="B239" s="2" t="s">
        <v>203</v>
      </c>
      <c r="C239" s="2" t="s">
        <v>57</v>
      </c>
      <c r="D239" s="3">
        <v>36631124</v>
      </c>
      <c r="E239" s="2" t="s">
        <v>103</v>
      </c>
      <c r="F239" s="3">
        <v>31361552</v>
      </c>
      <c r="G239" s="2">
        <v>3474278</v>
      </c>
      <c r="H239" s="2" t="s">
        <v>104</v>
      </c>
      <c r="I239" s="8">
        <v>23</v>
      </c>
      <c r="J239" s="9">
        <f>VLOOKUP(H239,[1]zmluvy_detail!$C$2:$D$172,2,0)</f>
        <v>43245</v>
      </c>
      <c r="K239" s="2" t="s">
        <v>10</v>
      </c>
      <c r="L239" s="5" t="s">
        <v>10</v>
      </c>
      <c r="M239" s="6">
        <v>640</v>
      </c>
      <c r="N239" s="6">
        <f t="shared" si="5"/>
        <v>768</v>
      </c>
      <c r="O239" s="7" t="s">
        <v>179</v>
      </c>
      <c r="P239" s="2" t="s">
        <v>236</v>
      </c>
    </row>
    <row r="240" spans="1:16" ht="14" x14ac:dyDescent="0.15">
      <c r="A240" s="2" t="s">
        <v>822</v>
      </c>
      <c r="B240" s="2" t="s">
        <v>203</v>
      </c>
      <c r="C240" s="2" t="s">
        <v>57</v>
      </c>
      <c r="D240" s="3">
        <v>36631124</v>
      </c>
      <c r="E240" s="2" t="s">
        <v>103</v>
      </c>
      <c r="F240" s="3">
        <v>31361552</v>
      </c>
      <c r="G240" s="2">
        <v>3474278</v>
      </c>
      <c r="H240" s="2" t="s">
        <v>104</v>
      </c>
      <c r="I240" s="8">
        <v>23</v>
      </c>
      <c r="J240" s="9">
        <f>VLOOKUP(H240,[1]zmluvy_detail!$C$2:$D$172,2,0)</f>
        <v>43245</v>
      </c>
      <c r="K240" s="2" t="s">
        <v>12</v>
      </c>
      <c r="L240" s="5" t="s">
        <v>12</v>
      </c>
      <c r="M240" s="6">
        <v>560</v>
      </c>
      <c r="N240" s="6">
        <f t="shared" si="5"/>
        <v>672</v>
      </c>
      <c r="O240" s="7" t="s">
        <v>179</v>
      </c>
      <c r="P240" s="2" t="s">
        <v>236</v>
      </c>
    </row>
    <row r="241" spans="1:16" ht="14" x14ac:dyDescent="0.15">
      <c r="A241" s="2" t="s">
        <v>822</v>
      </c>
      <c r="B241" s="2" t="s">
        <v>203</v>
      </c>
      <c r="C241" s="2" t="s">
        <v>57</v>
      </c>
      <c r="D241" s="3">
        <v>36631124</v>
      </c>
      <c r="E241" s="2" t="s">
        <v>103</v>
      </c>
      <c r="F241" s="3">
        <v>31361552</v>
      </c>
      <c r="G241" s="2">
        <v>3474278</v>
      </c>
      <c r="H241" s="2" t="s">
        <v>104</v>
      </c>
      <c r="I241" s="8">
        <v>23</v>
      </c>
      <c r="J241" s="9">
        <f>VLOOKUP(H241,[1]zmluvy_detail!$C$2:$D$172,2,0)</f>
        <v>43245</v>
      </c>
      <c r="K241" s="2" t="s">
        <v>15</v>
      </c>
      <c r="L241" s="5" t="s">
        <v>15</v>
      </c>
      <c r="M241" s="6">
        <v>560</v>
      </c>
      <c r="N241" s="6">
        <f t="shared" si="5"/>
        <v>672</v>
      </c>
      <c r="O241" s="7" t="s">
        <v>179</v>
      </c>
      <c r="P241" s="2" t="s">
        <v>236</v>
      </c>
    </row>
    <row r="242" spans="1:16" ht="14" x14ac:dyDescent="0.15">
      <c r="A242" s="2" t="s">
        <v>822</v>
      </c>
      <c r="B242" s="2" t="s">
        <v>203</v>
      </c>
      <c r="C242" s="2" t="s">
        <v>57</v>
      </c>
      <c r="D242" s="3">
        <v>36631124</v>
      </c>
      <c r="E242" s="2" t="s">
        <v>103</v>
      </c>
      <c r="F242" s="3">
        <v>31361552</v>
      </c>
      <c r="G242" s="2">
        <v>3474278</v>
      </c>
      <c r="H242" s="2" t="s">
        <v>104</v>
      </c>
      <c r="I242" s="8">
        <v>23</v>
      </c>
      <c r="J242" s="9">
        <f>VLOOKUP(H242,[1]zmluvy_detail!$C$2:$D$172,2,0)</f>
        <v>43245</v>
      </c>
      <c r="K242" s="2" t="s">
        <v>11</v>
      </c>
      <c r="L242" s="5" t="s">
        <v>11</v>
      </c>
      <c r="M242" s="6">
        <v>560</v>
      </c>
      <c r="N242" s="6">
        <f t="shared" si="5"/>
        <v>672</v>
      </c>
      <c r="O242" s="7" t="s">
        <v>179</v>
      </c>
      <c r="P242" s="2" t="s">
        <v>236</v>
      </c>
    </row>
    <row r="243" spans="1:16" ht="14" x14ac:dyDescent="0.15">
      <c r="A243" s="2" t="s">
        <v>822</v>
      </c>
      <c r="B243" s="2" t="s">
        <v>203</v>
      </c>
      <c r="C243" s="2" t="s">
        <v>57</v>
      </c>
      <c r="D243" s="3">
        <v>36631124</v>
      </c>
      <c r="E243" s="2" t="s">
        <v>58</v>
      </c>
      <c r="F243" s="3">
        <v>47258314</v>
      </c>
      <c r="G243" s="2">
        <v>3696079</v>
      </c>
      <c r="H243" s="2" t="s">
        <v>56</v>
      </c>
      <c r="I243" s="8">
        <v>8</v>
      </c>
      <c r="J243" s="9">
        <f>VLOOKUP(H243,[1]zmluvy_detail!$C$2:$D$172,2,0)</f>
        <v>43389</v>
      </c>
      <c r="K243" s="2" t="s">
        <v>7</v>
      </c>
      <c r="L243" s="5" t="s">
        <v>7</v>
      </c>
      <c r="M243" s="6">
        <v>600</v>
      </c>
      <c r="N243" s="6">
        <f t="shared" si="5"/>
        <v>720</v>
      </c>
      <c r="O243" s="7" t="s">
        <v>176</v>
      </c>
      <c r="P243" s="2" t="s">
        <v>223</v>
      </c>
    </row>
    <row r="244" spans="1:16" ht="14" x14ac:dyDescent="0.15">
      <c r="A244" s="2" t="s">
        <v>822</v>
      </c>
      <c r="B244" s="2" t="s">
        <v>203</v>
      </c>
      <c r="C244" s="2" t="s">
        <v>57</v>
      </c>
      <c r="D244" s="3">
        <v>36631124</v>
      </c>
      <c r="E244" s="2" t="s">
        <v>58</v>
      </c>
      <c r="F244" s="3">
        <v>47258314</v>
      </c>
      <c r="G244" s="2">
        <v>3696079</v>
      </c>
      <c r="H244" s="2" t="s">
        <v>56</v>
      </c>
      <c r="I244" s="8">
        <v>8</v>
      </c>
      <c r="J244" s="9">
        <f>VLOOKUP(H244,[1]zmluvy_detail!$C$2:$D$172,2,0)</f>
        <v>43389</v>
      </c>
      <c r="K244" s="2" t="s">
        <v>16</v>
      </c>
      <c r="L244" s="5" t="s">
        <v>16</v>
      </c>
      <c r="M244" s="6">
        <v>480</v>
      </c>
      <c r="N244" s="6">
        <f t="shared" si="5"/>
        <v>576</v>
      </c>
      <c r="O244" s="7" t="s">
        <v>176</v>
      </c>
      <c r="P244" s="2" t="s">
        <v>223</v>
      </c>
    </row>
    <row r="245" spans="1:16" ht="14" x14ac:dyDescent="0.15">
      <c r="A245" s="2" t="s">
        <v>822</v>
      </c>
      <c r="B245" s="2" t="s">
        <v>203</v>
      </c>
      <c r="C245" s="2" t="s">
        <v>57</v>
      </c>
      <c r="D245" s="3">
        <v>36631124</v>
      </c>
      <c r="E245" s="2" t="s">
        <v>58</v>
      </c>
      <c r="F245" s="3">
        <v>47258314</v>
      </c>
      <c r="G245" s="2">
        <v>3696079</v>
      </c>
      <c r="H245" s="2" t="s">
        <v>56</v>
      </c>
      <c r="I245" s="8">
        <v>8</v>
      </c>
      <c r="J245" s="9">
        <f>VLOOKUP(H245,[1]zmluvy_detail!$C$2:$D$172,2,0)</f>
        <v>43389</v>
      </c>
      <c r="K245" s="2" t="s">
        <v>13</v>
      </c>
      <c r="L245" s="5" t="s">
        <v>13</v>
      </c>
      <c r="M245" s="6">
        <v>440</v>
      </c>
      <c r="N245" s="6">
        <f t="shared" si="5"/>
        <v>528</v>
      </c>
      <c r="O245" s="7" t="s">
        <v>176</v>
      </c>
      <c r="P245" s="2" t="s">
        <v>223</v>
      </c>
    </row>
    <row r="246" spans="1:16" ht="14" x14ac:dyDescent="0.15">
      <c r="A246" s="2" t="s">
        <v>822</v>
      </c>
      <c r="B246" s="2" t="s">
        <v>203</v>
      </c>
      <c r="C246" s="2" t="s">
        <v>57</v>
      </c>
      <c r="D246" s="3">
        <v>36631124</v>
      </c>
      <c r="E246" s="2" t="s">
        <v>58</v>
      </c>
      <c r="F246" s="3">
        <v>47258314</v>
      </c>
      <c r="G246" s="2">
        <v>3696079</v>
      </c>
      <c r="H246" s="2" t="s">
        <v>56</v>
      </c>
      <c r="I246" s="8">
        <v>8</v>
      </c>
      <c r="J246" s="9">
        <f>VLOOKUP(H246,[1]zmluvy_detail!$C$2:$D$172,2,0)</f>
        <v>43389</v>
      </c>
      <c r="K246" s="2" t="s">
        <v>13</v>
      </c>
      <c r="L246" s="5" t="s">
        <v>13</v>
      </c>
      <c r="M246" s="6">
        <v>480</v>
      </c>
      <c r="N246" s="6">
        <f t="shared" si="5"/>
        <v>576</v>
      </c>
      <c r="O246" s="7" t="s">
        <v>176</v>
      </c>
      <c r="P246" s="2" t="s">
        <v>223</v>
      </c>
    </row>
    <row r="247" spans="1:16" ht="14" x14ac:dyDescent="0.15">
      <c r="A247" s="2" t="s">
        <v>822</v>
      </c>
      <c r="B247" s="2" t="s">
        <v>203</v>
      </c>
      <c r="C247" s="2" t="s">
        <v>57</v>
      </c>
      <c r="D247" s="3">
        <v>36631124</v>
      </c>
      <c r="E247" s="2" t="s">
        <v>58</v>
      </c>
      <c r="F247" s="3">
        <v>47258314</v>
      </c>
      <c r="G247" s="2">
        <v>3696079</v>
      </c>
      <c r="H247" s="2" t="s">
        <v>56</v>
      </c>
      <c r="I247" s="8">
        <v>8</v>
      </c>
      <c r="J247" s="9">
        <f>VLOOKUP(H247,[1]zmluvy_detail!$C$2:$D$172,2,0)</f>
        <v>43389</v>
      </c>
      <c r="K247" s="2" t="s">
        <v>6</v>
      </c>
      <c r="L247" s="5" t="s">
        <v>6</v>
      </c>
      <c r="M247" s="6">
        <v>440</v>
      </c>
      <c r="N247" s="6">
        <f t="shared" si="5"/>
        <v>528</v>
      </c>
      <c r="O247" s="7" t="s">
        <v>176</v>
      </c>
      <c r="P247" s="2" t="s">
        <v>223</v>
      </c>
    </row>
    <row r="248" spans="1:16" ht="14" x14ac:dyDescent="0.15">
      <c r="A248" s="2" t="s">
        <v>822</v>
      </c>
      <c r="B248" s="2" t="s">
        <v>203</v>
      </c>
      <c r="C248" s="2" t="s">
        <v>57</v>
      </c>
      <c r="D248" s="3">
        <v>36631124</v>
      </c>
      <c r="E248" s="2" t="s">
        <v>58</v>
      </c>
      <c r="F248" s="3">
        <v>47258314</v>
      </c>
      <c r="G248" s="2">
        <v>3696079</v>
      </c>
      <c r="H248" s="2" t="s">
        <v>56</v>
      </c>
      <c r="I248" s="8">
        <v>8</v>
      </c>
      <c r="J248" s="9">
        <f>VLOOKUP(H248,[1]zmluvy_detail!$C$2:$D$172,2,0)</f>
        <v>43389</v>
      </c>
      <c r="K248" s="2" t="s">
        <v>13</v>
      </c>
      <c r="L248" s="5" t="s">
        <v>13</v>
      </c>
      <c r="M248" s="6">
        <v>600</v>
      </c>
      <c r="N248" s="6">
        <f t="shared" si="5"/>
        <v>720</v>
      </c>
      <c r="O248" s="7" t="s">
        <v>176</v>
      </c>
      <c r="P248" s="2" t="s">
        <v>223</v>
      </c>
    </row>
    <row r="249" spans="1:16" ht="14" x14ac:dyDescent="0.15">
      <c r="A249" s="2" t="s">
        <v>822</v>
      </c>
      <c r="B249" s="2" t="s">
        <v>203</v>
      </c>
      <c r="C249" s="2" t="s">
        <v>57</v>
      </c>
      <c r="D249" s="3">
        <v>36631124</v>
      </c>
      <c r="E249" s="2" t="s">
        <v>58</v>
      </c>
      <c r="F249" s="3">
        <v>47258314</v>
      </c>
      <c r="G249" s="2">
        <v>3696079</v>
      </c>
      <c r="H249" s="2" t="s">
        <v>56</v>
      </c>
      <c r="I249" s="8">
        <v>8</v>
      </c>
      <c r="J249" s="9">
        <f>VLOOKUP(H249,[1]zmluvy_detail!$C$2:$D$172,2,0)</f>
        <v>43389</v>
      </c>
      <c r="K249" s="2" t="s">
        <v>10</v>
      </c>
      <c r="L249" s="5" t="s">
        <v>10</v>
      </c>
      <c r="M249" s="6">
        <v>400</v>
      </c>
      <c r="N249" s="6">
        <f t="shared" si="5"/>
        <v>480</v>
      </c>
      <c r="O249" s="7" t="s">
        <v>176</v>
      </c>
      <c r="P249" s="2" t="s">
        <v>223</v>
      </c>
    </row>
    <row r="250" spans="1:16" ht="14" x14ac:dyDescent="0.15">
      <c r="A250" s="2" t="s">
        <v>822</v>
      </c>
      <c r="B250" s="2" t="s">
        <v>203</v>
      </c>
      <c r="C250" s="2" t="s">
        <v>57</v>
      </c>
      <c r="D250" s="3">
        <v>36631124</v>
      </c>
      <c r="E250" s="2" t="s">
        <v>58</v>
      </c>
      <c r="F250" s="3">
        <v>47258314</v>
      </c>
      <c r="G250" s="2">
        <v>3696079</v>
      </c>
      <c r="H250" s="2" t="s">
        <v>56</v>
      </c>
      <c r="I250" s="8">
        <v>8</v>
      </c>
      <c r="J250" s="9">
        <f>VLOOKUP(H250,[1]zmluvy_detail!$C$2:$D$172,2,0)</f>
        <v>43389</v>
      </c>
      <c r="K250" s="2" t="s">
        <v>12</v>
      </c>
      <c r="L250" s="5" t="s">
        <v>12</v>
      </c>
      <c r="M250" s="6">
        <v>400</v>
      </c>
      <c r="N250" s="6">
        <f t="shared" si="5"/>
        <v>480</v>
      </c>
      <c r="O250" s="7" t="s">
        <v>176</v>
      </c>
      <c r="P250" s="2" t="s">
        <v>223</v>
      </c>
    </row>
    <row r="251" spans="1:16" ht="14" x14ac:dyDescent="0.15">
      <c r="A251" s="2" t="s">
        <v>822</v>
      </c>
      <c r="B251" s="2" t="s">
        <v>203</v>
      </c>
      <c r="C251" s="2" t="s">
        <v>57</v>
      </c>
      <c r="D251" s="3">
        <v>36631124</v>
      </c>
      <c r="E251" s="2" t="s">
        <v>58</v>
      </c>
      <c r="F251" s="3">
        <v>47258314</v>
      </c>
      <c r="G251" s="2">
        <v>3696079</v>
      </c>
      <c r="H251" s="2" t="s">
        <v>56</v>
      </c>
      <c r="I251" s="8">
        <v>8</v>
      </c>
      <c r="J251" s="9">
        <f>VLOOKUP(H251,[1]zmluvy_detail!$C$2:$D$172,2,0)</f>
        <v>43389</v>
      </c>
      <c r="K251" s="2" t="s">
        <v>15</v>
      </c>
      <c r="L251" s="5" t="s">
        <v>15</v>
      </c>
      <c r="M251" s="6">
        <v>400</v>
      </c>
      <c r="N251" s="6">
        <f t="shared" si="5"/>
        <v>480</v>
      </c>
      <c r="O251" s="7" t="s">
        <v>176</v>
      </c>
      <c r="P251" s="2" t="s">
        <v>223</v>
      </c>
    </row>
    <row r="252" spans="1:16" ht="14" x14ac:dyDescent="0.15">
      <c r="A252" s="2" t="s">
        <v>822</v>
      </c>
      <c r="B252" s="2" t="s">
        <v>203</v>
      </c>
      <c r="C252" s="2" t="s">
        <v>57</v>
      </c>
      <c r="D252" s="3">
        <v>36631124</v>
      </c>
      <c r="E252" s="2" t="s">
        <v>58</v>
      </c>
      <c r="F252" s="3">
        <v>47258314</v>
      </c>
      <c r="G252" s="2">
        <v>3696079</v>
      </c>
      <c r="H252" s="2" t="s">
        <v>56</v>
      </c>
      <c r="I252" s="8">
        <v>8</v>
      </c>
      <c r="J252" s="9">
        <f>VLOOKUP(H252,[1]zmluvy_detail!$C$2:$D$172,2,0)</f>
        <v>43389</v>
      </c>
      <c r="K252" s="2" t="s">
        <v>11</v>
      </c>
      <c r="L252" s="5" t="s">
        <v>11</v>
      </c>
      <c r="M252" s="6">
        <v>320</v>
      </c>
      <c r="N252" s="6">
        <f t="shared" si="5"/>
        <v>384</v>
      </c>
      <c r="O252" s="7" t="s">
        <v>176</v>
      </c>
      <c r="P252" s="2" t="s">
        <v>223</v>
      </c>
    </row>
    <row r="253" spans="1:16" ht="14" x14ac:dyDescent="0.15">
      <c r="A253" s="2" t="s">
        <v>822</v>
      </c>
      <c r="B253" s="2" t="s">
        <v>203</v>
      </c>
      <c r="C253" s="2" t="s">
        <v>57</v>
      </c>
      <c r="D253" s="3">
        <v>36631124</v>
      </c>
      <c r="E253" s="2" t="s">
        <v>181</v>
      </c>
      <c r="F253" s="3">
        <v>36785512</v>
      </c>
      <c r="G253" s="2">
        <v>3198780</v>
      </c>
      <c r="H253" s="2" t="s">
        <v>182</v>
      </c>
      <c r="I253" s="8">
        <v>45</v>
      </c>
      <c r="J253" s="9">
        <f>VLOOKUP(H253,[1]zmluvy_detail!$C$2:$D$172,2,0)</f>
        <v>43053</v>
      </c>
      <c r="K253" s="2" t="s">
        <v>6</v>
      </c>
      <c r="L253" s="5" t="s">
        <v>6</v>
      </c>
      <c r="M253" s="6">
        <v>750</v>
      </c>
      <c r="N253" s="6">
        <f t="shared" si="5"/>
        <v>900</v>
      </c>
      <c r="O253" s="7" t="s">
        <v>183</v>
      </c>
      <c r="P253" s="2" t="s">
        <v>251</v>
      </c>
    </row>
    <row r="254" spans="1:16" ht="14" x14ac:dyDescent="0.15">
      <c r="A254" s="2" t="s">
        <v>822</v>
      </c>
      <c r="B254" s="2" t="s">
        <v>203</v>
      </c>
      <c r="C254" s="2" t="s">
        <v>57</v>
      </c>
      <c r="D254" s="3">
        <v>36631124</v>
      </c>
      <c r="E254" s="2" t="s">
        <v>181</v>
      </c>
      <c r="F254" s="3">
        <v>36785512</v>
      </c>
      <c r="G254" s="2">
        <v>3198780</v>
      </c>
      <c r="H254" s="2" t="s">
        <v>182</v>
      </c>
      <c r="I254" s="8">
        <v>45</v>
      </c>
      <c r="J254" s="9">
        <f>VLOOKUP(H254,[1]zmluvy_detail!$C$2:$D$172,2,0)</f>
        <v>43053</v>
      </c>
      <c r="K254" s="2" t="s">
        <v>16</v>
      </c>
      <c r="L254" s="5" t="s">
        <v>16</v>
      </c>
      <c r="M254" s="6">
        <v>750</v>
      </c>
      <c r="N254" s="6">
        <f t="shared" si="5"/>
        <v>900</v>
      </c>
      <c r="O254" s="7" t="s">
        <v>183</v>
      </c>
      <c r="P254" s="2" t="s">
        <v>251</v>
      </c>
    </row>
    <row r="255" spans="1:16" ht="14" x14ac:dyDescent="0.15">
      <c r="A255" s="2" t="s">
        <v>822</v>
      </c>
      <c r="B255" s="2" t="s">
        <v>203</v>
      </c>
      <c r="C255" s="2" t="s">
        <v>57</v>
      </c>
      <c r="D255" s="3">
        <v>36631124</v>
      </c>
      <c r="E255" s="2" t="s">
        <v>181</v>
      </c>
      <c r="F255" s="3">
        <v>36785512</v>
      </c>
      <c r="G255" s="2">
        <v>3198780</v>
      </c>
      <c r="H255" s="2" t="s">
        <v>182</v>
      </c>
      <c r="I255" s="8">
        <v>45</v>
      </c>
      <c r="J255" s="9">
        <f>VLOOKUP(H255,[1]zmluvy_detail!$C$2:$D$172,2,0)</f>
        <v>43053</v>
      </c>
      <c r="K255" s="2" t="s">
        <v>13</v>
      </c>
      <c r="L255" s="5" t="s">
        <v>13</v>
      </c>
      <c r="M255" s="6">
        <v>750</v>
      </c>
      <c r="N255" s="6">
        <f t="shared" si="5"/>
        <v>900</v>
      </c>
      <c r="O255" s="7" t="s">
        <v>183</v>
      </c>
      <c r="P255" s="2" t="s">
        <v>251</v>
      </c>
    </row>
    <row r="256" spans="1:16" ht="14" x14ac:dyDescent="0.15">
      <c r="A256" s="2" t="s">
        <v>822</v>
      </c>
      <c r="B256" s="2" t="s">
        <v>203</v>
      </c>
      <c r="C256" s="2" t="s">
        <v>57</v>
      </c>
      <c r="D256" s="3">
        <v>36631124</v>
      </c>
      <c r="E256" s="2" t="s">
        <v>181</v>
      </c>
      <c r="F256" s="3">
        <v>36785512</v>
      </c>
      <c r="G256" s="2">
        <v>3198780</v>
      </c>
      <c r="H256" s="2" t="s">
        <v>182</v>
      </c>
      <c r="I256" s="8">
        <v>45</v>
      </c>
      <c r="J256" s="9">
        <f>VLOOKUP(H256,[1]zmluvy_detail!$C$2:$D$172,2,0)</f>
        <v>43053</v>
      </c>
      <c r="K256" s="2" t="s">
        <v>13</v>
      </c>
      <c r="L256" s="5" t="s">
        <v>13</v>
      </c>
      <c r="M256" s="6">
        <v>700</v>
      </c>
      <c r="N256" s="6">
        <f t="shared" si="5"/>
        <v>840</v>
      </c>
      <c r="O256" s="7" t="s">
        <v>183</v>
      </c>
      <c r="P256" s="2" t="s">
        <v>251</v>
      </c>
    </row>
    <row r="257" spans="1:16" ht="14" x14ac:dyDescent="0.15">
      <c r="A257" s="2" t="s">
        <v>822</v>
      </c>
      <c r="B257" s="2" t="s">
        <v>203</v>
      </c>
      <c r="C257" s="2" t="s">
        <v>57</v>
      </c>
      <c r="D257" s="3">
        <v>36631124</v>
      </c>
      <c r="E257" s="2" t="s">
        <v>181</v>
      </c>
      <c r="F257" s="3">
        <v>36785512</v>
      </c>
      <c r="G257" s="2">
        <v>3198780</v>
      </c>
      <c r="H257" s="2" t="s">
        <v>182</v>
      </c>
      <c r="I257" s="8">
        <v>45</v>
      </c>
      <c r="J257" s="9">
        <f>VLOOKUP(H257,[1]zmluvy_detail!$C$2:$D$172,2,0)</f>
        <v>43053</v>
      </c>
      <c r="K257" s="2" t="s">
        <v>10</v>
      </c>
      <c r="L257" s="5" t="s">
        <v>10</v>
      </c>
      <c r="M257" s="6">
        <v>700</v>
      </c>
      <c r="N257" s="6">
        <f t="shared" si="5"/>
        <v>840</v>
      </c>
      <c r="O257" s="7" t="s">
        <v>183</v>
      </c>
      <c r="P257" s="2" t="s">
        <v>251</v>
      </c>
    </row>
    <row r="258" spans="1:16" ht="14" x14ac:dyDescent="0.15">
      <c r="A258" s="2" t="s">
        <v>822</v>
      </c>
      <c r="B258" s="2" t="s">
        <v>203</v>
      </c>
      <c r="C258" s="2" t="s">
        <v>57</v>
      </c>
      <c r="D258" s="3">
        <v>36631124</v>
      </c>
      <c r="E258" s="2" t="s">
        <v>181</v>
      </c>
      <c r="F258" s="3">
        <v>36785512</v>
      </c>
      <c r="G258" s="2">
        <v>3198780</v>
      </c>
      <c r="H258" s="2" t="s">
        <v>182</v>
      </c>
      <c r="I258" s="8">
        <v>45</v>
      </c>
      <c r="J258" s="9">
        <f>VLOOKUP(H258,[1]zmluvy_detail!$C$2:$D$172,2,0)</f>
        <v>43053</v>
      </c>
      <c r="K258" s="2" t="s">
        <v>15</v>
      </c>
      <c r="L258" s="5" t="s">
        <v>15</v>
      </c>
      <c r="M258" s="6">
        <v>680</v>
      </c>
      <c r="N258" s="6">
        <f t="shared" si="5"/>
        <v>816</v>
      </c>
      <c r="O258" s="7" t="s">
        <v>183</v>
      </c>
      <c r="P258" s="2" t="s">
        <v>251</v>
      </c>
    </row>
    <row r="259" spans="1:16" ht="14" x14ac:dyDescent="0.15">
      <c r="A259" s="2" t="s">
        <v>822</v>
      </c>
      <c r="B259" s="2" t="s">
        <v>203</v>
      </c>
      <c r="C259" s="2" t="s">
        <v>57</v>
      </c>
      <c r="D259" s="3">
        <v>36631124</v>
      </c>
      <c r="E259" s="2" t="s">
        <v>181</v>
      </c>
      <c r="F259" s="3">
        <v>36785512</v>
      </c>
      <c r="G259" s="2">
        <v>3198780</v>
      </c>
      <c r="H259" s="2" t="s">
        <v>182</v>
      </c>
      <c r="I259" s="8">
        <v>45</v>
      </c>
      <c r="J259" s="9">
        <f>VLOOKUP(H259,[1]zmluvy_detail!$C$2:$D$172,2,0)</f>
        <v>43053</v>
      </c>
      <c r="K259" s="2" t="s">
        <v>39</v>
      </c>
      <c r="L259" s="5" t="s">
        <v>819</v>
      </c>
      <c r="M259" s="6">
        <v>750</v>
      </c>
      <c r="N259" s="6">
        <f t="shared" si="5"/>
        <v>900</v>
      </c>
      <c r="O259" s="7" t="s">
        <v>183</v>
      </c>
      <c r="P259" s="2" t="s">
        <v>251</v>
      </c>
    </row>
    <row r="260" spans="1:16" ht="14" x14ac:dyDescent="0.15">
      <c r="A260" s="2" t="s">
        <v>822</v>
      </c>
      <c r="B260" s="2" t="s">
        <v>204</v>
      </c>
      <c r="C260" s="2" t="s">
        <v>185</v>
      </c>
      <c r="D260" s="3"/>
      <c r="E260" s="2"/>
      <c r="F260" s="3"/>
      <c r="G260" s="2">
        <v>988697</v>
      </c>
      <c r="H260" s="2" t="s">
        <v>187</v>
      </c>
      <c r="I260" s="8">
        <v>46</v>
      </c>
      <c r="J260" s="9">
        <f>VLOOKUP(H260,[1]zmluvy_detail!$C$2:$D$172,2,0)</f>
        <v>43249</v>
      </c>
      <c r="K260" s="2" t="s">
        <v>8</v>
      </c>
      <c r="L260" s="5" t="s">
        <v>8</v>
      </c>
      <c r="M260" s="6">
        <v>600</v>
      </c>
      <c r="N260" s="6">
        <f t="shared" si="5"/>
        <v>720</v>
      </c>
      <c r="O260" s="7">
        <v>988697</v>
      </c>
      <c r="P260" s="2" t="e">
        <v>#VALUE!</v>
      </c>
    </row>
    <row r="261" spans="1:16" ht="14" x14ac:dyDescent="0.15">
      <c r="A261" s="2" t="s">
        <v>822</v>
      </c>
      <c r="B261" s="2" t="s">
        <v>204</v>
      </c>
      <c r="C261" s="2" t="s">
        <v>189</v>
      </c>
      <c r="D261" s="3">
        <v>42337402</v>
      </c>
      <c r="E261" s="2" t="s">
        <v>188</v>
      </c>
      <c r="F261" s="3">
        <v>685399</v>
      </c>
      <c r="G261" s="2">
        <v>1036122</v>
      </c>
      <c r="H261" s="2" t="s">
        <v>190</v>
      </c>
      <c r="I261" s="8">
        <v>47</v>
      </c>
      <c r="J261" s="9">
        <f>VLOOKUP(H261,[1]zmluvy_detail!$C$2:$D$172,2,0)</f>
        <v>43381</v>
      </c>
      <c r="K261" s="2" t="s">
        <v>9</v>
      </c>
      <c r="L261" s="5" t="s">
        <v>9</v>
      </c>
      <c r="M261" s="6">
        <v>491.525423728813</v>
      </c>
      <c r="N261" s="6">
        <f t="shared" si="5"/>
        <v>589.83050847457559</v>
      </c>
      <c r="O261" s="7">
        <v>1036122</v>
      </c>
      <c r="P261" s="2" t="s">
        <v>252</v>
      </c>
    </row>
    <row r="262" spans="1:16" ht="14" x14ac:dyDescent="0.15">
      <c r="A262" s="2" t="s">
        <v>822</v>
      </c>
      <c r="B262" s="2" t="s">
        <v>204</v>
      </c>
      <c r="C262" s="2" t="s">
        <v>191</v>
      </c>
      <c r="D262" s="3">
        <v>42337402</v>
      </c>
      <c r="E262" s="2" t="s">
        <v>192</v>
      </c>
      <c r="F262" s="3">
        <v>31351882</v>
      </c>
      <c r="G262" s="2">
        <v>1036133</v>
      </c>
      <c r="H262" s="2" t="s">
        <v>193</v>
      </c>
      <c r="I262" s="8">
        <v>48</v>
      </c>
      <c r="J262" s="9">
        <f>VLOOKUP(H262,[1]zmluvy_detail!$C$2:$D$172,2,0)</f>
        <v>43367</v>
      </c>
      <c r="K262" s="2" t="s">
        <v>9</v>
      </c>
      <c r="L262" s="5" t="s">
        <v>9</v>
      </c>
      <c r="M262" s="6">
        <v>480</v>
      </c>
      <c r="N262" s="6">
        <f t="shared" si="5"/>
        <v>576</v>
      </c>
      <c r="O262" s="7">
        <v>1036133</v>
      </c>
      <c r="P262" s="2" t="s">
        <v>253</v>
      </c>
    </row>
    <row r="263" spans="1:16" ht="14" x14ac:dyDescent="0.15">
      <c r="A263" s="2" t="s">
        <v>822</v>
      </c>
      <c r="B263" s="2" t="s">
        <v>204</v>
      </c>
      <c r="C263" s="2" t="s">
        <v>194</v>
      </c>
      <c r="D263" s="3">
        <v>319805</v>
      </c>
      <c r="E263" s="2" t="s">
        <v>195</v>
      </c>
      <c r="F263" s="3">
        <v>31612989</v>
      </c>
      <c r="G263" s="2">
        <v>3016779</v>
      </c>
      <c r="H263" s="2" t="s">
        <v>196</v>
      </c>
      <c r="I263" s="8">
        <v>49</v>
      </c>
      <c r="J263" s="9">
        <f>VLOOKUP(H263,[1]zmluvy_detail!$C$2:$D$172,2,0)</f>
        <v>43432</v>
      </c>
      <c r="K263" s="2" t="s">
        <v>8</v>
      </c>
      <c r="L263" s="5" t="s">
        <v>8</v>
      </c>
      <c r="M263" s="6">
        <v>550</v>
      </c>
      <c r="N263" s="6">
        <f t="shared" si="5"/>
        <v>660</v>
      </c>
      <c r="O263" s="7">
        <v>3016779</v>
      </c>
      <c r="P263" s="2" t="s">
        <v>254</v>
      </c>
    </row>
    <row r="264" spans="1:16" ht="14" x14ac:dyDescent="0.15">
      <c r="A264" s="2" t="s">
        <v>822</v>
      </c>
      <c r="B264" s="2" t="s">
        <v>204</v>
      </c>
      <c r="C264" s="2" t="s">
        <v>197</v>
      </c>
      <c r="D264" s="3">
        <v>45736359</v>
      </c>
      <c r="E264" s="2" t="s">
        <v>198</v>
      </c>
      <c r="F264" s="3">
        <v>35810734</v>
      </c>
      <c r="G264" s="7">
        <v>3020764</v>
      </c>
      <c r="H264" s="2" t="s">
        <v>199</v>
      </c>
      <c r="I264" s="8">
        <v>50</v>
      </c>
      <c r="J264" s="9">
        <f>VLOOKUP(H264,[1]zmluvy_detail!$C$2:$D$172,2,0)</f>
        <v>43490</v>
      </c>
      <c r="K264" s="2" t="s">
        <v>9</v>
      </c>
      <c r="L264" s="5" t="s">
        <v>9</v>
      </c>
      <c r="M264" s="6">
        <v>480</v>
      </c>
      <c r="N264" s="6">
        <f t="shared" si="5"/>
        <v>576</v>
      </c>
      <c r="O264" s="7">
        <v>3020764</v>
      </c>
      <c r="P264" s="2" t="s">
        <v>255</v>
      </c>
    </row>
    <row r="265" spans="1:16" ht="14" x14ac:dyDescent="0.15">
      <c r="A265" s="2" t="s">
        <v>822</v>
      </c>
      <c r="B265" s="2" t="s">
        <v>204</v>
      </c>
      <c r="C265" s="2" t="s">
        <v>197</v>
      </c>
      <c r="D265" s="3">
        <v>45736359</v>
      </c>
      <c r="E265" s="2" t="s">
        <v>198</v>
      </c>
      <c r="F265" s="3">
        <v>35810734</v>
      </c>
      <c r="G265" s="7">
        <v>3020764</v>
      </c>
      <c r="H265" s="2" t="s">
        <v>199</v>
      </c>
      <c r="I265" s="8">
        <v>50</v>
      </c>
      <c r="J265" s="9">
        <f>VLOOKUP(H265,[1]zmluvy_detail!$C$2:$D$172,2,0)</f>
        <v>43490</v>
      </c>
      <c r="K265" s="2" t="s">
        <v>0</v>
      </c>
      <c r="L265" s="5" t="s">
        <v>0</v>
      </c>
      <c r="M265" s="6">
        <v>640</v>
      </c>
      <c r="N265" s="6">
        <f t="shared" si="5"/>
        <v>768</v>
      </c>
      <c r="O265" s="7">
        <v>3020764</v>
      </c>
      <c r="P265" s="2" t="s">
        <v>255</v>
      </c>
    </row>
    <row r="266" spans="1:16" ht="14" x14ac:dyDescent="0.15">
      <c r="A266" s="2" t="s">
        <v>822</v>
      </c>
      <c r="B266" s="2" t="s">
        <v>204</v>
      </c>
      <c r="C266" s="2" t="s">
        <v>197</v>
      </c>
      <c r="D266" s="3">
        <v>45736359</v>
      </c>
      <c r="E266" s="2" t="s">
        <v>198</v>
      </c>
      <c r="F266" s="3">
        <v>35810734</v>
      </c>
      <c r="G266" s="7">
        <v>3020764</v>
      </c>
      <c r="H266" s="2" t="s">
        <v>199</v>
      </c>
      <c r="I266" s="8">
        <v>50</v>
      </c>
      <c r="J266" s="9">
        <f>VLOOKUP(H266,[1]zmluvy_detail!$C$2:$D$172,2,0)</f>
        <v>43490</v>
      </c>
      <c r="K266" s="2" t="s">
        <v>6</v>
      </c>
      <c r="L266" s="5" t="s">
        <v>6</v>
      </c>
      <c r="M266" s="6">
        <v>720</v>
      </c>
      <c r="N266" s="6">
        <f t="shared" si="5"/>
        <v>864</v>
      </c>
      <c r="O266" s="7">
        <v>3020764</v>
      </c>
      <c r="P266" s="2" t="s">
        <v>255</v>
      </c>
    </row>
    <row r="267" spans="1:16" ht="14" x14ac:dyDescent="0.15">
      <c r="A267" s="2" t="s">
        <v>822</v>
      </c>
      <c r="B267" s="2" t="s">
        <v>204</v>
      </c>
      <c r="C267" s="2" t="s">
        <v>197</v>
      </c>
      <c r="D267" s="3">
        <v>45736359</v>
      </c>
      <c r="E267" s="2" t="s">
        <v>198</v>
      </c>
      <c r="F267" s="3">
        <v>35810734</v>
      </c>
      <c r="G267" s="7">
        <v>3020764</v>
      </c>
      <c r="H267" s="2" t="s">
        <v>199</v>
      </c>
      <c r="I267" s="8">
        <v>50</v>
      </c>
      <c r="J267" s="9">
        <f>VLOOKUP(H267,[1]zmluvy_detail!$C$2:$D$172,2,0)</f>
        <v>43490</v>
      </c>
      <c r="K267" s="2" t="s">
        <v>10</v>
      </c>
      <c r="L267" s="5" t="s">
        <v>10</v>
      </c>
      <c r="M267" s="6">
        <v>640</v>
      </c>
      <c r="N267" s="6">
        <f t="shared" si="5"/>
        <v>768</v>
      </c>
      <c r="O267" s="7">
        <v>3020764</v>
      </c>
      <c r="P267" s="2" t="s">
        <v>255</v>
      </c>
    </row>
    <row r="268" spans="1:16" ht="14" x14ac:dyDescent="0.15">
      <c r="A268" s="2" t="s">
        <v>822</v>
      </c>
      <c r="B268" s="2" t="s">
        <v>204</v>
      </c>
      <c r="C268" s="2" t="s">
        <v>197</v>
      </c>
      <c r="D268" s="3">
        <v>45736359</v>
      </c>
      <c r="E268" s="2" t="s">
        <v>198</v>
      </c>
      <c r="F268" s="3">
        <v>35810734</v>
      </c>
      <c r="G268" s="7">
        <v>3020764</v>
      </c>
      <c r="H268" s="2" t="s">
        <v>199</v>
      </c>
      <c r="I268" s="8">
        <v>50</v>
      </c>
      <c r="J268" s="9">
        <f>VLOOKUP(H268,[1]zmluvy_detail!$C$2:$D$172,2,0)</f>
        <v>43490</v>
      </c>
      <c r="K268" s="2" t="s">
        <v>15</v>
      </c>
      <c r="L268" s="5" t="s">
        <v>15</v>
      </c>
      <c r="M268" s="6">
        <v>560</v>
      </c>
      <c r="N268" s="6">
        <f t="shared" si="5"/>
        <v>672</v>
      </c>
      <c r="O268" s="7">
        <v>3020764</v>
      </c>
      <c r="P268" s="2" t="s">
        <v>255</v>
      </c>
    </row>
    <row r="269" spans="1:16" ht="14" x14ac:dyDescent="0.15">
      <c r="A269" s="2" t="s">
        <v>822</v>
      </c>
      <c r="B269" s="2" t="s">
        <v>204</v>
      </c>
      <c r="C269" s="2" t="s">
        <v>197</v>
      </c>
      <c r="D269" s="3">
        <v>45736359</v>
      </c>
      <c r="E269" s="2" t="s">
        <v>198</v>
      </c>
      <c r="F269" s="3">
        <v>35810734</v>
      </c>
      <c r="G269" s="7">
        <v>3020764</v>
      </c>
      <c r="H269" s="2" t="s">
        <v>199</v>
      </c>
      <c r="I269" s="8">
        <v>50</v>
      </c>
      <c r="J269" s="9">
        <f>VLOOKUP(H269,[1]zmluvy_detail!$C$2:$D$172,2,0)</f>
        <v>43490</v>
      </c>
      <c r="K269" s="2" t="s">
        <v>13</v>
      </c>
      <c r="L269" s="5" t="s">
        <v>13</v>
      </c>
      <c r="M269" s="6">
        <v>720</v>
      </c>
      <c r="N269" s="6">
        <f t="shared" si="5"/>
        <v>864</v>
      </c>
      <c r="O269" s="7">
        <v>3020764</v>
      </c>
      <c r="P269" s="2" t="s">
        <v>255</v>
      </c>
    </row>
    <row r="270" spans="1:16" ht="14" x14ac:dyDescent="0.15">
      <c r="A270" s="2" t="s">
        <v>822</v>
      </c>
      <c r="B270" s="2" t="s">
        <v>204</v>
      </c>
      <c r="C270" s="2" t="s">
        <v>197</v>
      </c>
      <c r="D270" s="3">
        <v>45736359</v>
      </c>
      <c r="E270" s="2" t="s">
        <v>198</v>
      </c>
      <c r="F270" s="3">
        <v>35810734</v>
      </c>
      <c r="G270" s="7">
        <v>3032338</v>
      </c>
      <c r="H270" s="2" t="s">
        <v>199</v>
      </c>
      <c r="I270" s="8">
        <v>50</v>
      </c>
      <c r="J270" s="9">
        <f>VLOOKUP(H270,[1]zmluvy_detail!$C$2:$D$172,2,0)</f>
        <v>43490</v>
      </c>
      <c r="K270" s="2" t="s">
        <v>16</v>
      </c>
      <c r="L270" s="5" t="s">
        <v>16</v>
      </c>
      <c r="M270" s="6">
        <v>720</v>
      </c>
      <c r="N270" s="6">
        <f t="shared" si="5"/>
        <v>864</v>
      </c>
      <c r="O270" s="7">
        <v>3020764</v>
      </c>
      <c r="P270" s="2" t="s">
        <v>255</v>
      </c>
    </row>
    <row r="271" spans="1:16" ht="14" x14ac:dyDescent="0.15">
      <c r="A271" s="2" t="s">
        <v>822</v>
      </c>
      <c r="B271" s="2" t="s">
        <v>203</v>
      </c>
      <c r="C271" s="2" t="s">
        <v>1028</v>
      </c>
      <c r="D271" s="3">
        <v>30807484</v>
      </c>
      <c r="E271" s="2" t="s">
        <v>86</v>
      </c>
      <c r="F271" s="3">
        <v>35743468</v>
      </c>
      <c r="G271" s="2">
        <v>3970513</v>
      </c>
      <c r="H271" s="2" t="s">
        <v>87</v>
      </c>
      <c r="I271" s="8">
        <v>17</v>
      </c>
      <c r="J271" s="9">
        <f>VLOOKUP(H271,[1]zmluvy_detail!$C$2:$D$172,2,0)</f>
        <v>43558</v>
      </c>
      <c r="K271" s="2" t="s">
        <v>9</v>
      </c>
      <c r="L271" s="5" t="s">
        <v>9</v>
      </c>
      <c r="M271" s="6">
        <v>500</v>
      </c>
      <c r="N271" s="6">
        <f t="shared" si="5"/>
        <v>600</v>
      </c>
      <c r="O271" s="7" t="s">
        <v>85</v>
      </c>
      <c r="P271" s="2" t="s">
        <v>231</v>
      </c>
    </row>
    <row r="272" spans="1:16" ht="14" x14ac:dyDescent="0.15">
      <c r="A272" s="2" t="s">
        <v>822</v>
      </c>
      <c r="B272" s="2" t="s">
        <v>204</v>
      </c>
      <c r="C272" s="2" t="s">
        <v>200</v>
      </c>
      <c r="D272" s="3">
        <v>30853915</v>
      </c>
      <c r="E272" s="2" t="s">
        <v>201</v>
      </c>
      <c r="F272" s="3">
        <v>36328057</v>
      </c>
      <c r="G272" s="7">
        <v>3031534</v>
      </c>
      <c r="H272" s="2" t="s">
        <v>202</v>
      </c>
      <c r="I272" s="8">
        <v>51</v>
      </c>
      <c r="J272" s="9">
        <f>VLOOKUP(H272,[1]zmluvy_detail!$C$2:$D$172,2,0)</f>
        <v>43554</v>
      </c>
      <c r="K272" s="2" t="s">
        <v>8</v>
      </c>
      <c r="L272" s="5" t="s">
        <v>8</v>
      </c>
      <c r="M272" s="6">
        <v>473.6</v>
      </c>
      <c r="N272" s="6">
        <f t="shared" si="5"/>
        <v>568.32000000000005</v>
      </c>
      <c r="O272" s="7">
        <v>3031534</v>
      </c>
      <c r="P272" s="2" t="s">
        <v>256</v>
      </c>
    </row>
    <row r="273" spans="1:16" ht="14" x14ac:dyDescent="0.15">
      <c r="A273" s="2" t="s">
        <v>822</v>
      </c>
      <c r="B273" s="2" t="s">
        <v>204</v>
      </c>
      <c r="C273" s="2" t="s">
        <v>205</v>
      </c>
      <c r="D273" s="3">
        <v>327646</v>
      </c>
      <c r="E273" s="2" t="s">
        <v>206</v>
      </c>
      <c r="F273" s="3">
        <v>31612989</v>
      </c>
      <c r="G273" s="7">
        <v>3008707</v>
      </c>
      <c r="H273" s="8" t="s">
        <v>207</v>
      </c>
      <c r="I273" s="8">
        <v>52</v>
      </c>
      <c r="J273" s="9">
        <f>VLOOKUP(H273,[1]zmluvy_detail!$C$2:$D$172,2,0)</f>
        <v>43425</v>
      </c>
      <c r="K273" s="2" t="s">
        <v>6</v>
      </c>
      <c r="L273" s="5" t="s">
        <v>6</v>
      </c>
      <c r="M273" s="6">
        <v>534.35</v>
      </c>
      <c r="N273" s="6">
        <f t="shared" si="5"/>
        <v>641.22</v>
      </c>
      <c r="O273" s="7">
        <v>3008707</v>
      </c>
      <c r="P273" s="2" t="s">
        <v>257</v>
      </c>
    </row>
    <row r="274" spans="1:16" ht="14" x14ac:dyDescent="0.15">
      <c r="A274" s="2" t="s">
        <v>822</v>
      </c>
      <c r="B274" s="2" t="s">
        <v>204</v>
      </c>
      <c r="C274" s="2" t="s">
        <v>205</v>
      </c>
      <c r="D274" s="3">
        <v>327646</v>
      </c>
      <c r="E274" s="2" t="s">
        <v>206</v>
      </c>
      <c r="F274" s="3">
        <v>31612989</v>
      </c>
      <c r="G274" s="7">
        <v>3008707</v>
      </c>
      <c r="H274" s="8" t="s">
        <v>207</v>
      </c>
      <c r="I274" s="8">
        <v>52</v>
      </c>
      <c r="J274" s="9">
        <f>VLOOKUP(H274,[1]zmluvy_detail!$C$2:$D$172,2,0)</f>
        <v>43425</v>
      </c>
      <c r="K274" s="2" t="s">
        <v>16</v>
      </c>
      <c r="L274" s="5" t="s">
        <v>16</v>
      </c>
      <c r="M274" s="6">
        <f>79.24*8</f>
        <v>633.91999999999996</v>
      </c>
      <c r="N274" s="6">
        <f t="shared" si="5"/>
        <v>760.70399999999995</v>
      </c>
      <c r="O274" s="7">
        <v>3008707</v>
      </c>
      <c r="P274" s="2" t="s">
        <v>257</v>
      </c>
    </row>
    <row r="275" spans="1:16" ht="14" x14ac:dyDescent="0.15">
      <c r="A275" s="2" t="s">
        <v>822</v>
      </c>
      <c r="B275" s="2" t="s">
        <v>204</v>
      </c>
      <c r="C275" s="2" t="s">
        <v>205</v>
      </c>
      <c r="D275" s="3">
        <v>327646</v>
      </c>
      <c r="E275" s="2" t="s">
        <v>206</v>
      </c>
      <c r="F275" s="3">
        <v>31612989</v>
      </c>
      <c r="G275" s="7">
        <v>3008707</v>
      </c>
      <c r="H275" s="8" t="s">
        <v>207</v>
      </c>
      <c r="I275" s="8">
        <v>52</v>
      </c>
      <c r="J275" s="9">
        <f>VLOOKUP(H275,[1]zmluvy_detail!$C$2:$D$172,2,0)</f>
        <v>43425</v>
      </c>
      <c r="K275" s="2" t="s">
        <v>9</v>
      </c>
      <c r="L275" s="5" t="s">
        <v>9</v>
      </c>
      <c r="M275" s="6">
        <f>64.53*8</f>
        <v>516.24</v>
      </c>
      <c r="N275" s="6">
        <f t="shared" si="5"/>
        <v>619.48799999999994</v>
      </c>
      <c r="O275" s="7">
        <v>3008707</v>
      </c>
      <c r="P275" s="2" t="s">
        <v>257</v>
      </c>
    </row>
    <row r="276" spans="1:16" ht="14" x14ac:dyDescent="0.15">
      <c r="A276" s="2" t="s">
        <v>822</v>
      </c>
      <c r="B276" s="2" t="s">
        <v>204</v>
      </c>
      <c r="C276" s="2" t="s">
        <v>205</v>
      </c>
      <c r="D276" s="3">
        <v>327646</v>
      </c>
      <c r="E276" s="2" t="s">
        <v>206</v>
      </c>
      <c r="F276" s="3">
        <v>31612989</v>
      </c>
      <c r="G276" s="7">
        <v>3008707</v>
      </c>
      <c r="H276" s="8" t="s">
        <v>207</v>
      </c>
      <c r="I276" s="8">
        <v>52</v>
      </c>
      <c r="J276" s="9">
        <f>VLOOKUP(H276,[1]zmluvy_detail!$C$2:$D$172,2,0)</f>
        <v>43425</v>
      </c>
      <c r="K276" s="2" t="s">
        <v>12</v>
      </c>
      <c r="L276" s="5" t="s">
        <v>12</v>
      </c>
      <c r="M276" s="6">
        <v>452.8</v>
      </c>
      <c r="N276" s="6">
        <f t="shared" si="5"/>
        <v>543.36</v>
      </c>
      <c r="O276" s="7">
        <v>3008707</v>
      </c>
      <c r="P276" s="2" t="s">
        <v>257</v>
      </c>
    </row>
    <row r="277" spans="1:16" ht="14" x14ac:dyDescent="0.15">
      <c r="A277" s="2" t="s">
        <v>822</v>
      </c>
      <c r="B277" s="2" t="s">
        <v>204</v>
      </c>
      <c r="C277" s="2" t="s">
        <v>205</v>
      </c>
      <c r="D277" s="3">
        <v>327646</v>
      </c>
      <c r="E277" s="2" t="s">
        <v>206</v>
      </c>
      <c r="F277" s="3">
        <v>31612989</v>
      </c>
      <c r="G277" s="7">
        <v>3008707</v>
      </c>
      <c r="H277" s="8" t="s">
        <v>207</v>
      </c>
      <c r="I277" s="8">
        <v>52</v>
      </c>
      <c r="J277" s="9">
        <f>VLOOKUP(H277,[1]zmluvy_detail!$C$2:$D$172,2,0)</f>
        <v>43425</v>
      </c>
      <c r="K277" s="2" t="s">
        <v>12</v>
      </c>
      <c r="L277" s="5" t="s">
        <v>12</v>
      </c>
      <c r="M277" s="6">
        <v>520.71</v>
      </c>
      <c r="N277" s="6">
        <f t="shared" si="5"/>
        <v>624.85199999999998</v>
      </c>
      <c r="O277" s="7">
        <v>3008707</v>
      </c>
      <c r="P277" s="2" t="s">
        <v>257</v>
      </c>
    </row>
    <row r="278" spans="1:16" ht="14" x14ac:dyDescent="0.15">
      <c r="A278" s="2" t="s">
        <v>822</v>
      </c>
      <c r="B278" s="2" t="s">
        <v>204</v>
      </c>
      <c r="C278" s="2" t="s">
        <v>205</v>
      </c>
      <c r="D278" s="3">
        <v>327646</v>
      </c>
      <c r="E278" s="2" t="s">
        <v>206</v>
      </c>
      <c r="F278" s="3">
        <v>31612989</v>
      </c>
      <c r="G278" s="7">
        <v>3008707</v>
      </c>
      <c r="H278" s="8" t="s">
        <v>207</v>
      </c>
      <c r="I278" s="8">
        <v>52</v>
      </c>
      <c r="J278" s="9">
        <f>VLOOKUP(H278,[1]zmluvy_detail!$C$2:$D$172,2,0)</f>
        <v>43425</v>
      </c>
      <c r="K278" s="2" t="s">
        <v>12</v>
      </c>
      <c r="L278" s="5" t="s">
        <v>12</v>
      </c>
      <c r="M278" s="6">
        <v>520.71</v>
      </c>
      <c r="N278" s="6">
        <f t="shared" si="5"/>
        <v>624.85199999999998</v>
      </c>
      <c r="O278" s="7">
        <v>3008707</v>
      </c>
      <c r="P278" s="2" t="s">
        <v>257</v>
      </c>
    </row>
    <row r="279" spans="1:16" ht="14" x14ac:dyDescent="0.15">
      <c r="A279" s="2" t="s">
        <v>822</v>
      </c>
      <c r="B279" s="2" t="s">
        <v>204</v>
      </c>
      <c r="C279" s="2" t="s">
        <v>205</v>
      </c>
      <c r="D279" s="3">
        <v>327646</v>
      </c>
      <c r="E279" s="2" t="s">
        <v>206</v>
      </c>
      <c r="F279" s="3">
        <v>31612989</v>
      </c>
      <c r="G279" s="7">
        <v>3008707</v>
      </c>
      <c r="H279" s="8" t="s">
        <v>207</v>
      </c>
      <c r="I279" s="8">
        <v>52</v>
      </c>
      <c r="J279" s="9">
        <f>VLOOKUP(H279,[1]zmluvy_detail!$C$2:$D$172,2,0)</f>
        <v>43425</v>
      </c>
      <c r="K279" s="2" t="s">
        <v>14</v>
      </c>
      <c r="L279" s="5" t="s">
        <v>14</v>
      </c>
      <c r="M279" s="6">
        <v>452.8</v>
      </c>
      <c r="N279" s="6">
        <f t="shared" si="5"/>
        <v>543.36</v>
      </c>
      <c r="O279" s="7">
        <v>3008707</v>
      </c>
      <c r="P279" s="2" t="s">
        <v>257</v>
      </c>
    </row>
    <row r="280" spans="1:16" ht="14" x14ac:dyDescent="0.15">
      <c r="A280" s="2" t="s">
        <v>822</v>
      </c>
      <c r="B280" s="2" t="s">
        <v>204</v>
      </c>
      <c r="C280" s="2" t="s">
        <v>205</v>
      </c>
      <c r="D280" s="3">
        <v>327646</v>
      </c>
      <c r="E280" s="2" t="s">
        <v>206</v>
      </c>
      <c r="F280" s="3">
        <v>31612989</v>
      </c>
      <c r="G280" s="7">
        <v>3008707</v>
      </c>
      <c r="H280" s="8" t="s">
        <v>207</v>
      </c>
      <c r="I280" s="8">
        <v>52</v>
      </c>
      <c r="J280" s="9">
        <f>VLOOKUP(H280,[1]zmluvy_detail!$C$2:$D$172,2,0)</f>
        <v>43425</v>
      </c>
      <c r="K280" s="2" t="s">
        <v>14</v>
      </c>
      <c r="L280" s="5" t="s">
        <v>14</v>
      </c>
      <c r="M280" s="6">
        <v>758.43</v>
      </c>
      <c r="N280" s="6">
        <f t="shared" si="5"/>
        <v>910.11599999999987</v>
      </c>
      <c r="O280" s="7">
        <v>3008707</v>
      </c>
      <c r="P280" s="2" t="s">
        <v>257</v>
      </c>
    </row>
    <row r="281" spans="1:16" ht="14" x14ac:dyDescent="0.15">
      <c r="A281" s="2" t="s">
        <v>822</v>
      </c>
      <c r="B281" s="2" t="s">
        <v>204</v>
      </c>
      <c r="C281" s="2" t="s">
        <v>205</v>
      </c>
      <c r="D281" s="3">
        <v>327646</v>
      </c>
      <c r="E281" s="2" t="s">
        <v>206</v>
      </c>
      <c r="F281" s="3">
        <v>31612989</v>
      </c>
      <c r="G281" s="7">
        <v>3008707</v>
      </c>
      <c r="H281" s="8" t="s">
        <v>207</v>
      </c>
      <c r="I281" s="8">
        <v>52</v>
      </c>
      <c r="J281" s="9">
        <f>VLOOKUP(H281,[1]zmluvy_detail!$C$2:$D$172,2,0)</f>
        <v>43425</v>
      </c>
      <c r="K281" s="2" t="s">
        <v>13</v>
      </c>
      <c r="L281" s="5" t="s">
        <v>13</v>
      </c>
      <c r="M281" s="6">
        <v>520.71</v>
      </c>
      <c r="N281" s="6">
        <f t="shared" si="5"/>
        <v>624.85199999999998</v>
      </c>
      <c r="O281" s="7">
        <v>3008707</v>
      </c>
      <c r="P281" s="2" t="s">
        <v>257</v>
      </c>
    </row>
    <row r="282" spans="1:16" ht="14" x14ac:dyDescent="0.15">
      <c r="A282" s="2" t="s">
        <v>822</v>
      </c>
      <c r="B282" s="2" t="s">
        <v>204</v>
      </c>
      <c r="C282" s="2" t="s">
        <v>205</v>
      </c>
      <c r="D282" s="3">
        <v>327646</v>
      </c>
      <c r="E282" s="2" t="s">
        <v>206</v>
      </c>
      <c r="F282" s="3">
        <v>31612989</v>
      </c>
      <c r="G282" s="7">
        <v>3008707</v>
      </c>
      <c r="H282" s="8" t="s">
        <v>207</v>
      </c>
      <c r="I282" s="8">
        <v>52</v>
      </c>
      <c r="J282" s="9">
        <f>VLOOKUP(H282,[1]zmluvy_detail!$C$2:$D$172,2,0)</f>
        <v>43425</v>
      </c>
      <c r="K282" s="2" t="s">
        <v>13</v>
      </c>
      <c r="L282" s="5" t="s">
        <v>13</v>
      </c>
      <c r="M282" s="6">
        <v>543.35</v>
      </c>
      <c r="N282" s="6">
        <f t="shared" si="5"/>
        <v>652.02</v>
      </c>
      <c r="O282" s="7">
        <v>3008707</v>
      </c>
      <c r="P282" s="2" t="s">
        <v>257</v>
      </c>
    </row>
    <row r="283" spans="1:16" ht="14" x14ac:dyDescent="0.15">
      <c r="A283" s="2" t="s">
        <v>822</v>
      </c>
      <c r="B283" s="2" t="s">
        <v>203</v>
      </c>
      <c r="C283" s="2" t="s">
        <v>92</v>
      </c>
      <c r="D283" s="3">
        <v>42499500</v>
      </c>
      <c r="E283" s="2" t="s">
        <v>210</v>
      </c>
      <c r="F283" s="3"/>
      <c r="G283" s="7">
        <v>3468319</v>
      </c>
      <c r="H283" s="8" t="s">
        <v>209</v>
      </c>
      <c r="I283" s="8">
        <v>53</v>
      </c>
      <c r="J283" s="9">
        <f>VLOOKUP(H283,[1]zmluvy_detail!$C$2:$D$172,2,0)</f>
        <v>43237</v>
      </c>
      <c r="K283" s="2" t="s">
        <v>16</v>
      </c>
      <c r="L283" s="5" t="s">
        <v>16</v>
      </c>
      <c r="M283" s="6">
        <v>660</v>
      </c>
      <c r="N283" s="6">
        <f t="shared" si="5"/>
        <v>792</v>
      </c>
      <c r="O283" s="7">
        <v>3468319</v>
      </c>
      <c r="P283" s="2" t="s">
        <v>258</v>
      </c>
    </row>
    <row r="284" spans="1:16" ht="14" x14ac:dyDescent="0.15">
      <c r="A284" s="2" t="s">
        <v>822</v>
      </c>
      <c r="B284" s="2" t="s">
        <v>203</v>
      </c>
      <c r="C284" s="2" t="s">
        <v>92</v>
      </c>
      <c r="D284" s="3">
        <v>42499500</v>
      </c>
      <c r="E284" s="2" t="s">
        <v>210</v>
      </c>
      <c r="F284" s="3"/>
      <c r="G284" s="7">
        <v>3468319</v>
      </c>
      <c r="H284" s="8" t="s">
        <v>209</v>
      </c>
      <c r="I284" s="8">
        <v>53</v>
      </c>
      <c r="J284" s="9">
        <f>VLOOKUP(H284,[1]zmluvy_detail!$C$2:$D$172,2,0)</f>
        <v>43237</v>
      </c>
      <c r="K284" s="2" t="s">
        <v>6</v>
      </c>
      <c r="L284" s="5" t="s">
        <v>6</v>
      </c>
      <c r="M284" s="6">
        <v>400</v>
      </c>
      <c r="N284" s="6">
        <f t="shared" si="5"/>
        <v>480</v>
      </c>
      <c r="O284" s="7">
        <v>3468319</v>
      </c>
      <c r="P284" s="2" t="s">
        <v>258</v>
      </c>
    </row>
    <row r="285" spans="1:16" ht="14" x14ac:dyDescent="0.15">
      <c r="A285" s="2" t="s">
        <v>822</v>
      </c>
      <c r="B285" s="2" t="s">
        <v>203</v>
      </c>
      <c r="C285" s="2" t="s">
        <v>92</v>
      </c>
      <c r="D285" s="3">
        <v>42499500</v>
      </c>
      <c r="E285" s="2" t="s">
        <v>210</v>
      </c>
      <c r="F285" s="3"/>
      <c r="G285" s="7">
        <v>3468319</v>
      </c>
      <c r="H285" s="8" t="s">
        <v>209</v>
      </c>
      <c r="I285" s="8">
        <v>53</v>
      </c>
      <c r="J285" s="9">
        <f>VLOOKUP(H285,[1]zmluvy_detail!$C$2:$D$172,2,0)</f>
        <v>43237</v>
      </c>
      <c r="K285" s="2" t="s">
        <v>6</v>
      </c>
      <c r="L285" s="5" t="s">
        <v>6</v>
      </c>
      <c r="M285" s="6">
        <v>400</v>
      </c>
      <c r="N285" s="6">
        <f t="shared" si="5"/>
        <v>480</v>
      </c>
      <c r="O285" s="7">
        <v>3468319</v>
      </c>
      <c r="P285" s="2" t="s">
        <v>258</v>
      </c>
    </row>
    <row r="286" spans="1:16" ht="14" x14ac:dyDescent="0.15">
      <c r="A286" s="2" t="s">
        <v>822</v>
      </c>
      <c r="B286" s="2" t="s">
        <v>203</v>
      </c>
      <c r="C286" s="2" t="s">
        <v>92</v>
      </c>
      <c r="D286" s="3">
        <v>42499500</v>
      </c>
      <c r="E286" s="2" t="s">
        <v>210</v>
      </c>
      <c r="F286" s="3"/>
      <c r="G286" s="7">
        <v>3468319</v>
      </c>
      <c r="H286" s="8" t="s">
        <v>209</v>
      </c>
      <c r="I286" s="8">
        <v>53</v>
      </c>
      <c r="J286" s="9">
        <f>VLOOKUP(H286,[1]zmluvy_detail!$C$2:$D$172,2,0)</f>
        <v>43237</v>
      </c>
      <c r="K286" s="2" t="s">
        <v>9</v>
      </c>
      <c r="L286" s="5" t="s">
        <v>9</v>
      </c>
      <c r="M286" s="6">
        <v>300</v>
      </c>
      <c r="N286" s="6">
        <f t="shared" si="5"/>
        <v>360</v>
      </c>
      <c r="O286" s="7">
        <v>3468319</v>
      </c>
      <c r="P286" s="2" t="s">
        <v>258</v>
      </c>
    </row>
    <row r="287" spans="1:16" ht="14" x14ac:dyDescent="0.15">
      <c r="A287" s="2" t="s">
        <v>822</v>
      </c>
      <c r="B287" s="2" t="s">
        <v>203</v>
      </c>
      <c r="C287" s="2" t="s">
        <v>92</v>
      </c>
      <c r="D287" s="3">
        <v>42499500</v>
      </c>
      <c r="E287" s="2" t="s">
        <v>210</v>
      </c>
      <c r="F287" s="3"/>
      <c r="G287" s="7">
        <v>3468319</v>
      </c>
      <c r="H287" s="8" t="s">
        <v>209</v>
      </c>
      <c r="I287" s="8">
        <v>53</v>
      </c>
      <c r="J287" s="9">
        <f>VLOOKUP(H287,[1]zmluvy_detail!$C$2:$D$172,2,0)</f>
        <v>43237</v>
      </c>
      <c r="K287" s="2" t="s">
        <v>10</v>
      </c>
      <c r="L287" s="5" t="s">
        <v>10</v>
      </c>
      <c r="M287" s="6">
        <v>400</v>
      </c>
      <c r="N287" s="6">
        <f t="shared" si="5"/>
        <v>480</v>
      </c>
      <c r="O287" s="7">
        <v>3468319</v>
      </c>
      <c r="P287" s="2" t="s">
        <v>258</v>
      </c>
    </row>
    <row r="288" spans="1:16" ht="14" x14ac:dyDescent="0.15">
      <c r="A288" s="2" t="s">
        <v>822</v>
      </c>
      <c r="B288" s="2" t="s">
        <v>203</v>
      </c>
      <c r="C288" s="2" t="s">
        <v>92</v>
      </c>
      <c r="D288" s="3">
        <v>42499500</v>
      </c>
      <c r="E288" s="2" t="s">
        <v>210</v>
      </c>
      <c r="F288" s="3"/>
      <c r="G288" s="7">
        <v>3468319</v>
      </c>
      <c r="H288" s="8" t="s">
        <v>209</v>
      </c>
      <c r="I288" s="8">
        <v>53</v>
      </c>
      <c r="J288" s="9">
        <f>VLOOKUP(H288,[1]zmluvy_detail!$C$2:$D$172,2,0)</f>
        <v>43237</v>
      </c>
      <c r="K288" s="2" t="s">
        <v>10</v>
      </c>
      <c r="L288" s="5" t="s">
        <v>10</v>
      </c>
      <c r="M288" s="6">
        <v>600</v>
      </c>
      <c r="N288" s="6">
        <f t="shared" si="5"/>
        <v>720</v>
      </c>
      <c r="O288" s="7">
        <v>3468319</v>
      </c>
      <c r="P288" s="2" t="s">
        <v>258</v>
      </c>
    </row>
    <row r="289" spans="1:16" ht="14" x14ac:dyDescent="0.15">
      <c r="A289" s="2" t="s">
        <v>822</v>
      </c>
      <c r="B289" s="2" t="s">
        <v>203</v>
      </c>
      <c r="C289" s="2" t="s">
        <v>212</v>
      </c>
      <c r="D289" s="3">
        <v>30807484</v>
      </c>
      <c r="E289" s="2" t="s">
        <v>198</v>
      </c>
      <c r="F289" s="3">
        <v>35810734</v>
      </c>
      <c r="G289" s="7">
        <v>3436571</v>
      </c>
      <c r="H289" s="2" t="s">
        <v>211</v>
      </c>
      <c r="I289" s="8">
        <v>54</v>
      </c>
      <c r="J289" s="9">
        <f>VLOOKUP(H289,[1]zmluvy_detail!$C$2:$D$172,2,0)</f>
        <v>43217</v>
      </c>
      <c r="K289" s="2" t="s">
        <v>8</v>
      </c>
      <c r="L289" s="5" t="s">
        <v>8</v>
      </c>
      <c r="M289" s="6">
        <v>520</v>
      </c>
      <c r="N289" s="6">
        <f t="shared" si="5"/>
        <v>624</v>
      </c>
      <c r="O289" s="7">
        <v>3436571</v>
      </c>
      <c r="P289" s="2" t="s">
        <v>259</v>
      </c>
    </row>
    <row r="290" spans="1:16" ht="14" x14ac:dyDescent="0.15">
      <c r="A290" s="2" t="s">
        <v>822</v>
      </c>
      <c r="B290" s="2" t="s">
        <v>204</v>
      </c>
      <c r="C290" s="2" t="s">
        <v>213</v>
      </c>
      <c r="D290" s="3">
        <v>308641</v>
      </c>
      <c r="E290" s="2" t="s">
        <v>206</v>
      </c>
      <c r="F290" s="3">
        <v>31612989</v>
      </c>
      <c r="G290" s="7">
        <v>966332</v>
      </c>
      <c r="H290" s="8" t="s">
        <v>214</v>
      </c>
      <c r="I290" s="8">
        <v>55</v>
      </c>
      <c r="J290" s="9">
        <f>VLOOKUP(H290,[1]zmluvy_detail!$C$2:$D$172,2,0)</f>
        <v>43197</v>
      </c>
      <c r="K290" s="2" t="s">
        <v>8</v>
      </c>
      <c r="L290" s="5" t="s">
        <v>8</v>
      </c>
      <c r="M290" s="6">
        <v>550</v>
      </c>
      <c r="N290" s="6">
        <f t="shared" si="5"/>
        <v>660</v>
      </c>
      <c r="O290" s="7">
        <v>966332</v>
      </c>
      <c r="P290" s="2" t="s">
        <v>260</v>
      </c>
    </row>
    <row r="291" spans="1:16" ht="75" x14ac:dyDescent="0.15">
      <c r="A291" s="1" t="s">
        <v>968</v>
      </c>
      <c r="B291" s="2" t="s">
        <v>203</v>
      </c>
      <c r="C291" s="2" t="s">
        <v>159</v>
      </c>
      <c r="D291" s="3">
        <v>31364501</v>
      </c>
      <c r="E291" s="2" t="s">
        <v>311</v>
      </c>
      <c r="F291" s="3">
        <v>43953794</v>
      </c>
      <c r="G291" s="2">
        <v>3837591</v>
      </c>
      <c r="H291" s="2" t="s">
        <v>328</v>
      </c>
      <c r="I291" s="8">
        <v>56</v>
      </c>
      <c r="J291" s="9">
        <f>VLOOKUP(H291,[1]zmluvy_detail!$C$2:$D$172,2,0)</f>
        <v>43474</v>
      </c>
      <c r="K291" s="10" t="s">
        <v>263</v>
      </c>
      <c r="L291" s="11" t="s">
        <v>13</v>
      </c>
      <c r="M291" s="6">
        <v>800</v>
      </c>
      <c r="N291" s="6">
        <f>M291*1.2</f>
        <v>960</v>
      </c>
      <c r="O291" s="7"/>
      <c r="P291" s="2"/>
    </row>
    <row r="292" spans="1:16" ht="30" x14ac:dyDescent="0.15">
      <c r="A292" s="1" t="s">
        <v>968</v>
      </c>
      <c r="B292" s="2" t="s">
        <v>203</v>
      </c>
      <c r="C292" s="2" t="s">
        <v>159</v>
      </c>
      <c r="D292" s="3">
        <v>31364501</v>
      </c>
      <c r="E292" s="2" t="s">
        <v>311</v>
      </c>
      <c r="F292" s="3">
        <v>43953794</v>
      </c>
      <c r="G292" s="2">
        <v>3837591</v>
      </c>
      <c r="H292" s="2" t="s">
        <v>328</v>
      </c>
      <c r="I292" s="8">
        <v>56</v>
      </c>
      <c r="J292" s="9">
        <f>VLOOKUP(H292,[1]zmluvy_detail!$C$2:$D$172,2,0)</f>
        <v>43474</v>
      </c>
      <c r="K292" s="10" t="s">
        <v>264</v>
      </c>
      <c r="L292" s="11" t="s">
        <v>13</v>
      </c>
      <c r="M292" s="6">
        <v>800</v>
      </c>
      <c r="N292" s="6">
        <f t="shared" ref="N292:N355" si="6">M292*1.2</f>
        <v>960</v>
      </c>
      <c r="O292" s="7"/>
      <c r="P292" s="2"/>
    </row>
    <row r="293" spans="1:16" ht="45" x14ac:dyDescent="0.15">
      <c r="A293" s="1" t="s">
        <v>968</v>
      </c>
      <c r="B293" s="2" t="s">
        <v>203</v>
      </c>
      <c r="C293" s="2" t="s">
        <v>159</v>
      </c>
      <c r="D293" s="3">
        <v>31364501</v>
      </c>
      <c r="E293" s="2" t="s">
        <v>311</v>
      </c>
      <c r="F293" s="3">
        <v>43953794</v>
      </c>
      <c r="G293" s="2">
        <v>3837591</v>
      </c>
      <c r="H293" s="2" t="s">
        <v>328</v>
      </c>
      <c r="I293" s="8">
        <v>56</v>
      </c>
      <c r="J293" s="9">
        <f>VLOOKUP(H293,[1]zmluvy_detail!$C$2:$D$172,2,0)</f>
        <v>43474</v>
      </c>
      <c r="K293" s="10" t="s">
        <v>265</v>
      </c>
      <c r="L293" s="11" t="s">
        <v>14</v>
      </c>
      <c r="M293" s="6">
        <v>520</v>
      </c>
      <c r="N293" s="6">
        <f t="shared" si="6"/>
        <v>624</v>
      </c>
      <c r="O293" s="7"/>
      <c r="P293" s="2"/>
    </row>
    <row r="294" spans="1:16" ht="30" x14ac:dyDescent="0.15">
      <c r="A294" s="1" t="s">
        <v>968</v>
      </c>
      <c r="B294" s="2" t="s">
        <v>203</v>
      </c>
      <c r="C294" s="2" t="s">
        <v>159</v>
      </c>
      <c r="D294" s="3">
        <v>31364501</v>
      </c>
      <c r="E294" s="2" t="s">
        <v>311</v>
      </c>
      <c r="F294" s="3">
        <v>43953794</v>
      </c>
      <c r="G294" s="2">
        <v>3837591</v>
      </c>
      <c r="H294" s="2" t="s">
        <v>328</v>
      </c>
      <c r="I294" s="8">
        <v>56</v>
      </c>
      <c r="J294" s="9">
        <f>VLOOKUP(H294,[1]zmluvy_detail!$C$2:$D$172,2,0)</f>
        <v>43474</v>
      </c>
      <c r="K294" s="10" t="s">
        <v>266</v>
      </c>
      <c r="L294" s="11" t="s">
        <v>6</v>
      </c>
      <c r="M294" s="6">
        <v>800</v>
      </c>
      <c r="N294" s="6">
        <f t="shared" si="6"/>
        <v>960</v>
      </c>
      <c r="O294" s="7"/>
      <c r="P294" s="2"/>
    </row>
    <row r="295" spans="1:16" ht="30" x14ac:dyDescent="0.15">
      <c r="A295" s="1" t="s">
        <v>968</v>
      </c>
      <c r="B295" s="2" t="s">
        <v>203</v>
      </c>
      <c r="C295" s="2" t="s">
        <v>159</v>
      </c>
      <c r="D295" s="3">
        <v>31364501</v>
      </c>
      <c r="E295" s="2" t="s">
        <v>311</v>
      </c>
      <c r="F295" s="3">
        <v>43953794</v>
      </c>
      <c r="G295" s="2">
        <v>3837591</v>
      </c>
      <c r="H295" s="2" t="s">
        <v>328</v>
      </c>
      <c r="I295" s="8">
        <v>56</v>
      </c>
      <c r="J295" s="9">
        <f>VLOOKUP(H295,[1]zmluvy_detail!$C$2:$D$172,2,0)</f>
        <v>43474</v>
      </c>
      <c r="K295" s="10" t="s">
        <v>267</v>
      </c>
      <c r="L295" s="11" t="s">
        <v>14</v>
      </c>
      <c r="M295" s="6">
        <v>520</v>
      </c>
      <c r="N295" s="6">
        <f t="shared" si="6"/>
        <v>624</v>
      </c>
      <c r="O295" s="12"/>
      <c r="P295" s="2"/>
    </row>
    <row r="296" spans="1:16" ht="45" x14ac:dyDescent="0.15">
      <c r="A296" s="1" t="s">
        <v>968</v>
      </c>
      <c r="B296" s="2" t="s">
        <v>203</v>
      </c>
      <c r="C296" s="2" t="s">
        <v>29</v>
      </c>
      <c r="D296" s="3">
        <v>166197</v>
      </c>
      <c r="E296" s="2" t="s">
        <v>149</v>
      </c>
      <c r="F296" s="3">
        <v>31410952</v>
      </c>
      <c r="G296" s="2">
        <v>3902100</v>
      </c>
      <c r="H296" s="2" t="s">
        <v>329</v>
      </c>
      <c r="I296" s="8">
        <v>57</v>
      </c>
      <c r="J296" s="9">
        <f>VLOOKUP(H296,[1]zmluvy_detail!$C$2:$D$172,2,0)</f>
        <v>43518</v>
      </c>
      <c r="K296" s="10" t="s">
        <v>268</v>
      </c>
      <c r="L296" s="11" t="s">
        <v>10</v>
      </c>
      <c r="M296" s="6">
        <v>650</v>
      </c>
      <c r="N296" s="6">
        <f t="shared" si="6"/>
        <v>780</v>
      </c>
      <c r="O296" s="7"/>
      <c r="P296" s="2"/>
    </row>
    <row r="297" spans="1:16" ht="60" x14ac:dyDescent="0.15">
      <c r="A297" s="1" t="s">
        <v>968</v>
      </c>
      <c r="B297" s="2" t="s">
        <v>203</v>
      </c>
      <c r="C297" s="2" t="s">
        <v>29</v>
      </c>
      <c r="D297" s="3">
        <v>166197</v>
      </c>
      <c r="E297" s="2" t="s">
        <v>149</v>
      </c>
      <c r="F297" s="3">
        <v>31410952</v>
      </c>
      <c r="G297" s="2">
        <v>3902100</v>
      </c>
      <c r="H297" s="2" t="s">
        <v>329</v>
      </c>
      <c r="I297" s="8">
        <v>57</v>
      </c>
      <c r="J297" s="9">
        <f>VLOOKUP(H297,[1]zmluvy_detail!$C$2:$D$172,2,0)</f>
        <v>43518</v>
      </c>
      <c r="K297" s="10" t="s">
        <v>269</v>
      </c>
      <c r="L297" s="11" t="s">
        <v>6</v>
      </c>
      <c r="M297" s="6">
        <v>750</v>
      </c>
      <c r="N297" s="6">
        <f t="shared" si="6"/>
        <v>900</v>
      </c>
      <c r="O297" s="7"/>
      <c r="P297" s="2"/>
    </row>
    <row r="298" spans="1:16" ht="60" x14ac:dyDescent="0.15">
      <c r="A298" s="1" t="s">
        <v>968</v>
      </c>
      <c r="B298" s="2" t="s">
        <v>203</v>
      </c>
      <c r="C298" s="2" t="s">
        <v>29</v>
      </c>
      <c r="D298" s="3">
        <v>166197</v>
      </c>
      <c r="E298" s="2" t="s">
        <v>149</v>
      </c>
      <c r="F298" s="3">
        <v>31410952</v>
      </c>
      <c r="G298" s="2">
        <v>3902100</v>
      </c>
      <c r="H298" s="2" t="s">
        <v>329</v>
      </c>
      <c r="I298" s="8">
        <v>57</v>
      </c>
      <c r="J298" s="9">
        <f>VLOOKUP(H298,[1]zmluvy_detail!$C$2:$D$172,2,0)</f>
        <v>43518</v>
      </c>
      <c r="K298" s="10" t="s">
        <v>269</v>
      </c>
      <c r="L298" s="11" t="s">
        <v>7</v>
      </c>
      <c r="M298" s="6">
        <v>750</v>
      </c>
      <c r="N298" s="6">
        <f t="shared" si="6"/>
        <v>900</v>
      </c>
      <c r="O298" s="7"/>
      <c r="P298" s="2"/>
    </row>
    <row r="299" spans="1:16" ht="60" x14ac:dyDescent="0.15">
      <c r="A299" s="1" t="s">
        <v>968</v>
      </c>
      <c r="B299" s="2" t="s">
        <v>203</v>
      </c>
      <c r="C299" s="2" t="s">
        <v>29</v>
      </c>
      <c r="D299" s="3">
        <v>166197</v>
      </c>
      <c r="E299" s="2" t="s">
        <v>149</v>
      </c>
      <c r="F299" s="3">
        <v>31410952</v>
      </c>
      <c r="G299" s="2">
        <v>3902100</v>
      </c>
      <c r="H299" s="2" t="s">
        <v>329</v>
      </c>
      <c r="I299" s="8">
        <v>57</v>
      </c>
      <c r="J299" s="9">
        <f>VLOOKUP(H299,[1]zmluvy_detail!$C$2:$D$172,2,0)</f>
        <v>43518</v>
      </c>
      <c r="K299" s="10" t="s">
        <v>270</v>
      </c>
      <c r="L299" s="11" t="s">
        <v>13</v>
      </c>
      <c r="M299" s="6">
        <v>650</v>
      </c>
      <c r="N299" s="6">
        <f t="shared" si="6"/>
        <v>780</v>
      </c>
      <c r="O299" s="7"/>
      <c r="P299" s="2"/>
    </row>
    <row r="300" spans="1:16" ht="60" x14ac:dyDescent="0.15">
      <c r="A300" s="1" t="s">
        <v>968</v>
      </c>
      <c r="B300" s="2" t="s">
        <v>203</v>
      </c>
      <c r="C300" s="2" t="s">
        <v>29</v>
      </c>
      <c r="D300" s="3">
        <v>166197</v>
      </c>
      <c r="E300" s="2" t="s">
        <v>149</v>
      </c>
      <c r="F300" s="3">
        <v>31410952</v>
      </c>
      <c r="G300" s="2">
        <v>3902100</v>
      </c>
      <c r="H300" s="2" t="s">
        <v>329</v>
      </c>
      <c r="I300" s="8">
        <v>57</v>
      </c>
      <c r="J300" s="9">
        <f>VLOOKUP(H300,[1]zmluvy_detail!$C$2:$D$172,2,0)</f>
        <v>43518</v>
      </c>
      <c r="K300" s="10" t="s">
        <v>271</v>
      </c>
      <c r="L300" s="11" t="s">
        <v>13</v>
      </c>
      <c r="M300" s="6">
        <v>750</v>
      </c>
      <c r="N300" s="6">
        <f t="shared" si="6"/>
        <v>900</v>
      </c>
      <c r="O300" s="7"/>
      <c r="P300" s="2"/>
    </row>
    <row r="301" spans="1:16" ht="45" x14ac:dyDescent="0.15">
      <c r="A301" s="1" t="s">
        <v>968</v>
      </c>
      <c r="B301" s="2" t="s">
        <v>203</v>
      </c>
      <c r="C301" s="2" t="s">
        <v>29</v>
      </c>
      <c r="D301" s="3">
        <v>166197</v>
      </c>
      <c r="E301" s="2" t="s">
        <v>149</v>
      </c>
      <c r="F301" s="3">
        <v>31410952</v>
      </c>
      <c r="G301" s="2">
        <v>3902100</v>
      </c>
      <c r="H301" s="2" t="s">
        <v>329</v>
      </c>
      <c r="I301" s="8">
        <v>57</v>
      </c>
      <c r="J301" s="9">
        <f>VLOOKUP(H301,[1]zmluvy_detail!$C$2:$D$172,2,0)</f>
        <v>43518</v>
      </c>
      <c r="K301" s="10" t="s">
        <v>272</v>
      </c>
      <c r="L301" s="11" t="s">
        <v>15</v>
      </c>
      <c r="M301" s="6">
        <v>350</v>
      </c>
      <c r="N301" s="6">
        <f t="shared" si="6"/>
        <v>420</v>
      </c>
      <c r="O301" s="7"/>
      <c r="P301" s="2"/>
    </row>
    <row r="302" spans="1:16" ht="60" x14ac:dyDescent="0.15">
      <c r="A302" s="1" t="s">
        <v>968</v>
      </c>
      <c r="B302" s="2" t="s">
        <v>203</v>
      </c>
      <c r="C302" s="2" t="s">
        <v>29</v>
      </c>
      <c r="D302" s="3">
        <v>166197</v>
      </c>
      <c r="E302" s="2" t="s">
        <v>149</v>
      </c>
      <c r="F302" s="3">
        <v>31410952</v>
      </c>
      <c r="G302" s="2">
        <v>3902100</v>
      </c>
      <c r="H302" s="2" t="s">
        <v>329</v>
      </c>
      <c r="I302" s="8">
        <v>57</v>
      </c>
      <c r="J302" s="9">
        <f>VLOOKUP(H302,[1]zmluvy_detail!$C$2:$D$172,2,0)</f>
        <v>43518</v>
      </c>
      <c r="K302" s="10" t="s">
        <v>273</v>
      </c>
      <c r="L302" s="11" t="s">
        <v>16</v>
      </c>
      <c r="M302" s="6">
        <v>750</v>
      </c>
      <c r="N302" s="6">
        <f t="shared" si="6"/>
        <v>900</v>
      </c>
      <c r="O302" s="7"/>
      <c r="P302" s="2"/>
    </row>
    <row r="303" spans="1:16" ht="60" x14ac:dyDescent="0.15">
      <c r="A303" s="1" t="s">
        <v>968</v>
      </c>
      <c r="B303" s="2" t="s">
        <v>203</v>
      </c>
      <c r="C303" s="2" t="s">
        <v>29</v>
      </c>
      <c r="D303" s="3">
        <v>166197</v>
      </c>
      <c r="E303" s="2" t="s">
        <v>149</v>
      </c>
      <c r="F303" s="3">
        <v>31410952</v>
      </c>
      <c r="G303" s="2">
        <v>3902100</v>
      </c>
      <c r="H303" s="2" t="s">
        <v>329</v>
      </c>
      <c r="I303" s="8">
        <v>57</v>
      </c>
      <c r="J303" s="9">
        <f>VLOOKUP(H303,[1]zmluvy_detail!$C$2:$D$172,2,0)</f>
        <v>43518</v>
      </c>
      <c r="K303" s="10" t="s">
        <v>274</v>
      </c>
      <c r="L303" s="11" t="s">
        <v>13</v>
      </c>
      <c r="M303" s="6">
        <v>800</v>
      </c>
      <c r="N303" s="6">
        <f t="shared" si="6"/>
        <v>960</v>
      </c>
      <c r="O303" s="7"/>
      <c r="P303" s="2"/>
    </row>
    <row r="304" spans="1:16" ht="45" x14ac:dyDescent="0.15">
      <c r="A304" s="1" t="s">
        <v>968</v>
      </c>
      <c r="B304" s="2" t="s">
        <v>203</v>
      </c>
      <c r="C304" s="2" t="s">
        <v>29</v>
      </c>
      <c r="D304" s="3">
        <v>166197</v>
      </c>
      <c r="E304" s="2" t="s">
        <v>149</v>
      </c>
      <c r="F304" s="3">
        <v>31410952</v>
      </c>
      <c r="G304" s="2">
        <v>3902100</v>
      </c>
      <c r="H304" s="2" t="s">
        <v>329</v>
      </c>
      <c r="I304" s="8">
        <v>57</v>
      </c>
      <c r="J304" s="9">
        <f>VLOOKUP(H304,[1]zmluvy_detail!$C$2:$D$172,2,0)</f>
        <v>43518</v>
      </c>
      <c r="K304" s="10" t="s">
        <v>275</v>
      </c>
      <c r="L304" s="11" t="s">
        <v>12</v>
      </c>
      <c r="M304" s="6">
        <v>500</v>
      </c>
      <c r="N304" s="6">
        <f t="shared" si="6"/>
        <v>600</v>
      </c>
      <c r="O304" s="7"/>
      <c r="P304" s="2"/>
    </row>
    <row r="305" spans="1:16" ht="30" x14ac:dyDescent="0.15">
      <c r="A305" s="1" t="s">
        <v>968</v>
      </c>
      <c r="B305" s="2" t="s">
        <v>203</v>
      </c>
      <c r="C305" s="2" t="s">
        <v>159</v>
      </c>
      <c r="D305" s="3">
        <v>31364501</v>
      </c>
      <c r="E305" s="2" t="s">
        <v>312</v>
      </c>
      <c r="F305" s="3">
        <v>46156429</v>
      </c>
      <c r="G305" s="2">
        <v>3952849</v>
      </c>
      <c r="H305" s="2" t="s">
        <v>330</v>
      </c>
      <c r="I305" s="8">
        <v>58</v>
      </c>
      <c r="J305" s="9">
        <f>VLOOKUP(H305,[1]zmluvy_detail!$C$2:$D$172,2,0)</f>
        <v>43545</v>
      </c>
      <c r="K305" s="10" t="s">
        <v>276</v>
      </c>
      <c r="L305" s="11" t="s">
        <v>16</v>
      </c>
      <c r="M305" s="6">
        <v>460</v>
      </c>
      <c r="N305" s="6">
        <f t="shared" si="6"/>
        <v>552</v>
      </c>
      <c r="O305" s="7"/>
      <c r="P305" s="2"/>
    </row>
    <row r="306" spans="1:16" ht="30" x14ac:dyDescent="0.15">
      <c r="A306" s="1" t="s">
        <v>968</v>
      </c>
      <c r="B306" s="2" t="s">
        <v>203</v>
      </c>
      <c r="C306" s="2" t="s">
        <v>159</v>
      </c>
      <c r="D306" s="3">
        <v>31364501</v>
      </c>
      <c r="E306" s="2" t="s">
        <v>312</v>
      </c>
      <c r="F306" s="3">
        <v>46156429</v>
      </c>
      <c r="G306" s="2">
        <v>3952849</v>
      </c>
      <c r="H306" s="2" t="s">
        <v>330</v>
      </c>
      <c r="I306" s="8">
        <v>58</v>
      </c>
      <c r="J306" s="9">
        <f>VLOOKUP(H306,[1]zmluvy_detail!$C$2:$D$172,2,0)</f>
        <v>43545</v>
      </c>
      <c r="K306" s="10" t="s">
        <v>277</v>
      </c>
      <c r="L306" s="11" t="s">
        <v>7</v>
      </c>
      <c r="M306" s="6">
        <v>460</v>
      </c>
      <c r="N306" s="6">
        <f t="shared" si="6"/>
        <v>552</v>
      </c>
      <c r="O306" s="7"/>
      <c r="P306" s="2"/>
    </row>
    <row r="307" spans="1:16" ht="15" x14ac:dyDescent="0.15">
      <c r="A307" s="1" t="s">
        <v>968</v>
      </c>
      <c r="B307" s="2" t="s">
        <v>203</v>
      </c>
      <c r="C307" s="2" t="s">
        <v>159</v>
      </c>
      <c r="D307" s="3">
        <v>31364501</v>
      </c>
      <c r="E307" s="2" t="s">
        <v>312</v>
      </c>
      <c r="F307" s="3">
        <v>46156429</v>
      </c>
      <c r="G307" s="2">
        <v>3952849</v>
      </c>
      <c r="H307" s="2" t="s">
        <v>330</v>
      </c>
      <c r="I307" s="8">
        <v>58</v>
      </c>
      <c r="J307" s="9">
        <f>VLOOKUP(H307,[1]zmluvy_detail!$C$2:$D$172,2,0)</f>
        <v>43545</v>
      </c>
      <c r="K307" s="10" t="s">
        <v>6</v>
      </c>
      <c r="L307" s="11" t="s">
        <v>6</v>
      </c>
      <c r="M307" s="6">
        <v>460</v>
      </c>
      <c r="N307" s="6">
        <f t="shared" si="6"/>
        <v>552</v>
      </c>
      <c r="O307" s="7"/>
      <c r="P307" s="2"/>
    </row>
    <row r="308" spans="1:16" ht="30" x14ac:dyDescent="0.15">
      <c r="A308" s="1" t="s">
        <v>968</v>
      </c>
      <c r="B308" s="2" t="s">
        <v>203</v>
      </c>
      <c r="C308" s="2" t="s">
        <v>159</v>
      </c>
      <c r="D308" s="3">
        <v>31364501</v>
      </c>
      <c r="E308" s="2" t="s">
        <v>312</v>
      </c>
      <c r="F308" s="3">
        <v>46156429</v>
      </c>
      <c r="G308" s="2">
        <v>3952849</v>
      </c>
      <c r="H308" s="2" t="s">
        <v>330</v>
      </c>
      <c r="I308" s="8">
        <v>58</v>
      </c>
      <c r="J308" s="9">
        <f>VLOOKUP(H308,[1]zmluvy_detail!$C$2:$D$172,2,0)</f>
        <v>43545</v>
      </c>
      <c r="K308" s="10" t="s">
        <v>278</v>
      </c>
      <c r="L308" s="11" t="s">
        <v>13</v>
      </c>
      <c r="M308" s="6">
        <v>460</v>
      </c>
      <c r="N308" s="6">
        <f t="shared" si="6"/>
        <v>552</v>
      </c>
      <c r="O308" s="7"/>
      <c r="P308" s="2"/>
    </row>
    <row r="309" spans="1:16" ht="30" x14ac:dyDescent="0.15">
      <c r="A309" s="1" t="s">
        <v>968</v>
      </c>
      <c r="B309" s="2" t="s">
        <v>203</v>
      </c>
      <c r="C309" s="2" t="s">
        <v>159</v>
      </c>
      <c r="D309" s="3">
        <v>31364501</v>
      </c>
      <c r="E309" s="2" t="s">
        <v>312</v>
      </c>
      <c r="F309" s="3">
        <v>46156429</v>
      </c>
      <c r="G309" s="2">
        <v>3952849</v>
      </c>
      <c r="H309" s="2" t="s">
        <v>330</v>
      </c>
      <c r="I309" s="8">
        <v>58</v>
      </c>
      <c r="J309" s="9">
        <f>VLOOKUP(H309,[1]zmluvy_detail!$C$2:$D$172,2,0)</f>
        <v>43545</v>
      </c>
      <c r="K309" s="10" t="s">
        <v>279</v>
      </c>
      <c r="L309" s="11" t="s">
        <v>13</v>
      </c>
      <c r="M309" s="6">
        <v>460</v>
      </c>
      <c r="N309" s="6">
        <f t="shared" si="6"/>
        <v>552</v>
      </c>
      <c r="O309" s="7"/>
      <c r="P309" s="2"/>
    </row>
    <row r="310" spans="1:16" ht="15" x14ac:dyDescent="0.15">
      <c r="A310" s="1" t="s">
        <v>968</v>
      </c>
      <c r="B310" s="2" t="s">
        <v>203</v>
      </c>
      <c r="C310" s="2" t="s">
        <v>159</v>
      </c>
      <c r="D310" s="3">
        <v>31364501</v>
      </c>
      <c r="E310" s="2" t="s">
        <v>312</v>
      </c>
      <c r="F310" s="3">
        <v>46156429</v>
      </c>
      <c r="G310" s="2">
        <v>3952849</v>
      </c>
      <c r="H310" s="2" t="s">
        <v>330</v>
      </c>
      <c r="I310" s="8">
        <v>58</v>
      </c>
      <c r="J310" s="9">
        <f>VLOOKUP(H310,[1]zmluvy_detail!$C$2:$D$172,2,0)</f>
        <v>43545</v>
      </c>
      <c r="K310" s="10" t="s">
        <v>15</v>
      </c>
      <c r="L310" s="11" t="s">
        <v>15</v>
      </c>
      <c r="M310" s="6">
        <v>460</v>
      </c>
      <c r="N310" s="6">
        <f t="shared" si="6"/>
        <v>552</v>
      </c>
      <c r="O310" s="7"/>
      <c r="P310" s="2"/>
    </row>
    <row r="311" spans="1:16" ht="15" x14ac:dyDescent="0.15">
      <c r="A311" s="1" t="s">
        <v>968</v>
      </c>
      <c r="B311" s="2" t="s">
        <v>203</v>
      </c>
      <c r="C311" s="2" t="s">
        <v>159</v>
      </c>
      <c r="D311" s="3">
        <v>31364501</v>
      </c>
      <c r="E311" s="2" t="s">
        <v>312</v>
      </c>
      <c r="F311" s="3">
        <v>46156429</v>
      </c>
      <c r="G311" s="2">
        <v>3952849</v>
      </c>
      <c r="H311" s="2" t="s">
        <v>330</v>
      </c>
      <c r="I311" s="8">
        <v>58</v>
      </c>
      <c r="J311" s="9">
        <f>VLOOKUP(H311,[1]zmluvy_detail!$C$2:$D$172,2,0)</f>
        <v>43545</v>
      </c>
      <c r="K311" s="10" t="s">
        <v>280</v>
      </c>
      <c r="L311" s="11" t="s">
        <v>13</v>
      </c>
      <c r="M311" s="6">
        <v>460</v>
      </c>
      <c r="N311" s="6">
        <f t="shared" si="6"/>
        <v>552</v>
      </c>
      <c r="O311" s="7"/>
      <c r="P311" s="2"/>
    </row>
    <row r="312" spans="1:16" ht="15" x14ac:dyDescent="0.15">
      <c r="A312" s="1" t="s">
        <v>968</v>
      </c>
      <c r="B312" s="2" t="s">
        <v>203</v>
      </c>
      <c r="C312" s="2" t="s">
        <v>159</v>
      </c>
      <c r="D312" s="3">
        <v>31364501</v>
      </c>
      <c r="E312" s="2" t="s">
        <v>312</v>
      </c>
      <c r="F312" s="3">
        <v>46156429</v>
      </c>
      <c r="G312" s="2">
        <v>3952849</v>
      </c>
      <c r="H312" s="2" t="s">
        <v>330</v>
      </c>
      <c r="I312" s="8">
        <v>58</v>
      </c>
      <c r="J312" s="9">
        <f>VLOOKUP(H312,[1]zmluvy_detail!$C$2:$D$172,2,0)</f>
        <v>43545</v>
      </c>
      <c r="K312" s="10" t="s">
        <v>281</v>
      </c>
      <c r="L312" s="11" t="s">
        <v>12</v>
      </c>
      <c r="M312" s="6">
        <v>460</v>
      </c>
      <c r="N312" s="6">
        <f t="shared" si="6"/>
        <v>552</v>
      </c>
      <c r="O312" s="7"/>
      <c r="P312" s="2"/>
    </row>
    <row r="313" spans="1:16" ht="14" x14ac:dyDescent="0.15">
      <c r="A313" s="1" t="s">
        <v>968</v>
      </c>
      <c r="B313" s="2" t="s">
        <v>203</v>
      </c>
      <c r="C313" s="2" t="s">
        <v>30</v>
      </c>
      <c r="D313" s="3">
        <v>397431</v>
      </c>
      <c r="E313" s="2" t="s">
        <v>115</v>
      </c>
      <c r="F313" s="3">
        <v>31361161</v>
      </c>
      <c r="G313" s="2">
        <v>3978634</v>
      </c>
      <c r="H313" s="2" t="s">
        <v>332</v>
      </c>
      <c r="I313" s="8">
        <v>60</v>
      </c>
      <c r="J313" s="9">
        <f>VLOOKUP(H313,[1]zmluvy_detail!$C$2:$D$172,2,0)</f>
        <v>43524</v>
      </c>
      <c r="K313" s="2" t="s">
        <v>283</v>
      </c>
      <c r="L313" s="5" t="s">
        <v>10</v>
      </c>
      <c r="M313" s="6">
        <v>400</v>
      </c>
      <c r="N313" s="6">
        <f t="shared" si="6"/>
        <v>480</v>
      </c>
      <c r="O313" s="7"/>
      <c r="P313" s="2"/>
    </row>
    <row r="314" spans="1:16" ht="14" x14ac:dyDescent="0.15">
      <c r="A314" s="1" t="s">
        <v>968</v>
      </c>
      <c r="B314" s="2" t="s">
        <v>203</v>
      </c>
      <c r="C314" s="2" t="s">
        <v>30</v>
      </c>
      <c r="D314" s="3">
        <v>397431</v>
      </c>
      <c r="E314" s="2" t="s">
        <v>115</v>
      </c>
      <c r="F314" s="3">
        <v>31361161</v>
      </c>
      <c r="G314" s="2">
        <v>3978634</v>
      </c>
      <c r="H314" s="2" t="s">
        <v>332</v>
      </c>
      <c r="I314" s="8">
        <v>60</v>
      </c>
      <c r="J314" s="9">
        <f>VLOOKUP(H314,[1]zmluvy_detail!$C$2:$D$172,2,0)</f>
        <v>43524</v>
      </c>
      <c r="K314" s="2" t="s">
        <v>283</v>
      </c>
      <c r="L314" s="5" t="s">
        <v>6</v>
      </c>
      <c r="M314" s="6">
        <v>400</v>
      </c>
      <c r="N314" s="6">
        <f t="shared" si="6"/>
        <v>480</v>
      </c>
      <c r="O314" s="7"/>
      <c r="P314" s="2"/>
    </row>
    <row r="315" spans="1:16" ht="75" x14ac:dyDescent="0.15">
      <c r="A315" s="1" t="s">
        <v>968</v>
      </c>
      <c r="B315" s="2" t="s">
        <v>203</v>
      </c>
      <c r="C315" s="2" t="s">
        <v>121</v>
      </c>
      <c r="D315" s="3">
        <v>151882</v>
      </c>
      <c r="E315" s="2" t="s">
        <v>122</v>
      </c>
      <c r="F315" s="3">
        <v>30775264</v>
      </c>
      <c r="G315" s="2">
        <v>4021126</v>
      </c>
      <c r="H315" s="2" t="s">
        <v>333</v>
      </c>
      <c r="I315" s="8">
        <v>61</v>
      </c>
      <c r="J315" s="9">
        <f>VLOOKUP(H315,[1]zmluvy_detail!$C$2:$D$172,2,0)</f>
        <v>43598</v>
      </c>
      <c r="K315" s="10" t="s">
        <v>284</v>
      </c>
      <c r="L315" s="5" t="s">
        <v>6</v>
      </c>
      <c r="M315" s="6">
        <v>280</v>
      </c>
      <c r="N315" s="6">
        <f t="shared" si="6"/>
        <v>336</v>
      </c>
      <c r="O315" s="7"/>
      <c r="P315" s="2"/>
    </row>
    <row r="316" spans="1:16" ht="75" x14ac:dyDescent="0.15">
      <c r="A316" s="1" t="s">
        <v>968</v>
      </c>
      <c r="B316" s="2" t="s">
        <v>203</v>
      </c>
      <c r="C316" s="2" t="s">
        <v>121</v>
      </c>
      <c r="D316" s="3">
        <v>151882</v>
      </c>
      <c r="E316" s="2" t="s">
        <v>122</v>
      </c>
      <c r="F316" s="3">
        <v>30775264</v>
      </c>
      <c r="G316" s="2">
        <v>4021126</v>
      </c>
      <c r="H316" s="2" t="s">
        <v>333</v>
      </c>
      <c r="I316" s="8">
        <v>61</v>
      </c>
      <c r="J316" s="9">
        <f>VLOOKUP(H316,[1]zmluvy_detail!$C$2:$D$172,2,0)</f>
        <v>43598</v>
      </c>
      <c r="K316" s="10" t="s">
        <v>284</v>
      </c>
      <c r="L316" s="5" t="s">
        <v>10</v>
      </c>
      <c r="M316" s="6">
        <v>280</v>
      </c>
      <c r="N316" s="6">
        <f t="shared" si="6"/>
        <v>336</v>
      </c>
      <c r="O316" s="7"/>
      <c r="P316" s="2"/>
    </row>
    <row r="317" spans="1:16" ht="14" x14ac:dyDescent="0.15">
      <c r="A317" s="1" t="s">
        <v>968</v>
      </c>
      <c r="B317" s="2" t="s">
        <v>203</v>
      </c>
      <c r="C317" s="2" t="s">
        <v>22</v>
      </c>
      <c r="D317" s="3">
        <v>156621</v>
      </c>
      <c r="E317" s="2" t="s">
        <v>315</v>
      </c>
      <c r="F317" s="3">
        <v>35918501</v>
      </c>
      <c r="G317" s="2">
        <v>4030190</v>
      </c>
      <c r="H317" s="2" t="s">
        <v>334</v>
      </c>
      <c r="I317" s="8">
        <v>62</v>
      </c>
      <c r="J317" s="9">
        <f>VLOOKUP(H317,[1]zmluvy_detail!$C$2:$D$172,2,0)</f>
        <v>43606</v>
      </c>
      <c r="K317" s="2" t="s">
        <v>276</v>
      </c>
      <c r="L317" s="5" t="s">
        <v>16</v>
      </c>
      <c r="M317" s="6">
        <v>650</v>
      </c>
      <c r="N317" s="6">
        <f t="shared" si="6"/>
        <v>780</v>
      </c>
      <c r="O317" s="7"/>
      <c r="P317" s="2"/>
    </row>
    <row r="318" spans="1:16" ht="15" x14ac:dyDescent="0.15">
      <c r="A318" s="1" t="s">
        <v>968</v>
      </c>
      <c r="B318" s="2" t="s">
        <v>203</v>
      </c>
      <c r="C318" s="2" t="s">
        <v>22</v>
      </c>
      <c r="D318" s="3">
        <v>156621</v>
      </c>
      <c r="E318" s="2" t="s">
        <v>315</v>
      </c>
      <c r="F318" s="3">
        <v>35918501</v>
      </c>
      <c r="G318" s="2">
        <v>4030190</v>
      </c>
      <c r="H318" s="2" t="s">
        <v>334</v>
      </c>
      <c r="I318" s="8">
        <v>62</v>
      </c>
      <c r="J318" s="9">
        <f>VLOOKUP(H318,[1]zmluvy_detail!$C$2:$D$172,2,0)</f>
        <v>43606</v>
      </c>
      <c r="K318" s="2" t="s">
        <v>285</v>
      </c>
      <c r="L318" s="11" t="s">
        <v>6</v>
      </c>
      <c r="M318" s="6">
        <v>630</v>
      </c>
      <c r="N318" s="6">
        <f t="shared" si="6"/>
        <v>756</v>
      </c>
      <c r="O318" s="7"/>
      <c r="P318" s="2"/>
    </row>
    <row r="319" spans="1:16" ht="14" x14ac:dyDescent="0.15">
      <c r="A319" s="1" t="s">
        <v>968</v>
      </c>
      <c r="B319" s="2" t="s">
        <v>203</v>
      </c>
      <c r="C319" s="2" t="s">
        <v>22</v>
      </c>
      <c r="D319" s="3">
        <v>156621</v>
      </c>
      <c r="E319" s="2" t="s">
        <v>315</v>
      </c>
      <c r="F319" s="3">
        <v>35918501</v>
      </c>
      <c r="G319" s="2">
        <v>4030190</v>
      </c>
      <c r="H319" s="2" t="s">
        <v>334</v>
      </c>
      <c r="I319" s="8">
        <v>62</v>
      </c>
      <c r="J319" s="9">
        <f>VLOOKUP(H319,[1]zmluvy_detail!$C$2:$D$172,2,0)</f>
        <v>43606</v>
      </c>
      <c r="K319" s="2" t="s">
        <v>286</v>
      </c>
      <c r="L319" s="5" t="s">
        <v>13</v>
      </c>
      <c r="M319" s="6">
        <v>630</v>
      </c>
      <c r="N319" s="6">
        <f t="shared" si="6"/>
        <v>756</v>
      </c>
      <c r="O319" s="7"/>
      <c r="P319" s="2"/>
    </row>
    <row r="320" spans="1:16" ht="14" x14ac:dyDescent="0.15">
      <c r="A320" s="1" t="s">
        <v>968</v>
      </c>
      <c r="B320" s="2" t="s">
        <v>203</v>
      </c>
      <c r="C320" s="2" t="s">
        <v>22</v>
      </c>
      <c r="D320" s="3">
        <v>156621</v>
      </c>
      <c r="E320" s="2" t="s">
        <v>315</v>
      </c>
      <c r="F320" s="3">
        <v>35918501</v>
      </c>
      <c r="G320" s="2">
        <v>4030190</v>
      </c>
      <c r="H320" s="2" t="s">
        <v>334</v>
      </c>
      <c r="I320" s="8">
        <v>62</v>
      </c>
      <c r="J320" s="9">
        <f>VLOOKUP(H320,[1]zmluvy_detail!$C$2:$D$172,2,0)</f>
        <v>43606</v>
      </c>
      <c r="K320" s="2" t="s">
        <v>287</v>
      </c>
      <c r="L320" s="5" t="s">
        <v>10</v>
      </c>
      <c r="M320" s="6">
        <v>600</v>
      </c>
      <c r="N320" s="6">
        <f t="shared" si="6"/>
        <v>720</v>
      </c>
      <c r="O320" s="7"/>
      <c r="P320" s="2"/>
    </row>
    <row r="321" spans="1:16" ht="15" x14ac:dyDescent="0.15">
      <c r="A321" s="1" t="s">
        <v>968</v>
      </c>
      <c r="B321" s="2" t="s">
        <v>203</v>
      </c>
      <c r="C321" s="2" t="s">
        <v>22</v>
      </c>
      <c r="D321" s="3">
        <v>156621</v>
      </c>
      <c r="E321" s="2" t="s">
        <v>315</v>
      </c>
      <c r="F321" s="3">
        <v>35918501</v>
      </c>
      <c r="G321" s="2">
        <v>4030190</v>
      </c>
      <c r="H321" s="2" t="s">
        <v>334</v>
      </c>
      <c r="I321" s="8">
        <v>62</v>
      </c>
      <c r="J321" s="9">
        <f>VLOOKUP(H321,[1]zmluvy_detail!$C$2:$D$172,2,0)</f>
        <v>43606</v>
      </c>
      <c r="K321" s="2" t="s">
        <v>288</v>
      </c>
      <c r="L321" s="11" t="s">
        <v>13</v>
      </c>
      <c r="M321" s="6">
        <v>600</v>
      </c>
      <c r="N321" s="6">
        <f t="shared" si="6"/>
        <v>720</v>
      </c>
      <c r="O321" s="7"/>
      <c r="P321" s="2"/>
    </row>
    <row r="322" spans="1:16" ht="30" x14ac:dyDescent="0.15">
      <c r="A322" s="1" t="s">
        <v>968</v>
      </c>
      <c r="B322" s="2" t="s">
        <v>203</v>
      </c>
      <c r="C322" s="2" t="s">
        <v>22</v>
      </c>
      <c r="D322" s="3">
        <v>156621</v>
      </c>
      <c r="E322" s="2" t="s">
        <v>315</v>
      </c>
      <c r="F322" s="3">
        <v>35918501</v>
      </c>
      <c r="G322" s="2">
        <v>4030190</v>
      </c>
      <c r="H322" s="2" t="s">
        <v>334</v>
      </c>
      <c r="I322" s="8">
        <v>62</v>
      </c>
      <c r="J322" s="9">
        <f>VLOOKUP(H322,[1]zmluvy_detail!$C$2:$D$172,2,0)</f>
        <v>43606</v>
      </c>
      <c r="K322" s="2" t="s">
        <v>288</v>
      </c>
      <c r="L322" s="11" t="s">
        <v>0</v>
      </c>
      <c r="M322" s="6">
        <v>600</v>
      </c>
      <c r="N322" s="6">
        <f t="shared" si="6"/>
        <v>720</v>
      </c>
      <c r="O322" s="7"/>
      <c r="P322" s="2"/>
    </row>
    <row r="323" spans="1:16" ht="15" x14ac:dyDescent="0.15">
      <c r="A323" s="1" t="s">
        <v>968</v>
      </c>
      <c r="B323" s="2" t="s">
        <v>203</v>
      </c>
      <c r="C323" s="2" t="s">
        <v>22</v>
      </c>
      <c r="D323" s="3">
        <v>156621</v>
      </c>
      <c r="E323" s="2" t="s">
        <v>315</v>
      </c>
      <c r="F323" s="3">
        <v>35918501</v>
      </c>
      <c r="G323" s="2">
        <v>4030190</v>
      </c>
      <c r="H323" s="2" t="s">
        <v>334</v>
      </c>
      <c r="I323" s="8">
        <v>62</v>
      </c>
      <c r="J323" s="9">
        <f>VLOOKUP(H323,[1]zmluvy_detail!$C$2:$D$172,2,0)</f>
        <v>43606</v>
      </c>
      <c r="K323" s="2" t="s">
        <v>289</v>
      </c>
      <c r="L323" s="11" t="s">
        <v>12</v>
      </c>
      <c r="M323" s="6">
        <v>600</v>
      </c>
      <c r="N323" s="6">
        <f t="shared" si="6"/>
        <v>720</v>
      </c>
      <c r="O323" s="7"/>
      <c r="P323" s="2"/>
    </row>
    <row r="324" spans="1:16" ht="14" x14ac:dyDescent="0.15">
      <c r="A324" s="1" t="s">
        <v>968</v>
      </c>
      <c r="B324" s="2" t="s">
        <v>203</v>
      </c>
      <c r="C324" s="2" t="s">
        <v>22</v>
      </c>
      <c r="D324" s="3">
        <v>156621</v>
      </c>
      <c r="E324" s="2" t="s">
        <v>315</v>
      </c>
      <c r="F324" s="3">
        <v>35918501</v>
      </c>
      <c r="G324" s="2">
        <v>4030190</v>
      </c>
      <c r="H324" s="2" t="s">
        <v>334</v>
      </c>
      <c r="I324" s="8">
        <v>62</v>
      </c>
      <c r="J324" s="9">
        <f>VLOOKUP(H324,[1]zmluvy_detail!$C$2:$D$172,2,0)</f>
        <v>43606</v>
      </c>
      <c r="K324" s="2" t="s">
        <v>289</v>
      </c>
      <c r="L324" s="5" t="s">
        <v>15</v>
      </c>
      <c r="M324" s="6">
        <v>600</v>
      </c>
      <c r="N324" s="6">
        <f t="shared" si="6"/>
        <v>720</v>
      </c>
      <c r="O324" s="7"/>
      <c r="P324" s="2"/>
    </row>
    <row r="325" spans="1:16" ht="15" x14ac:dyDescent="0.15">
      <c r="A325" s="1" t="s">
        <v>968</v>
      </c>
      <c r="B325" s="2" t="s">
        <v>203</v>
      </c>
      <c r="C325" s="2" t="s">
        <v>50</v>
      </c>
      <c r="D325" s="3">
        <v>35815256</v>
      </c>
      <c r="E325" s="2" t="s">
        <v>316</v>
      </c>
      <c r="F325" s="3">
        <v>31367763</v>
      </c>
      <c r="G325" s="2">
        <v>3834979</v>
      </c>
      <c r="H325" s="2" t="s">
        <v>335</v>
      </c>
      <c r="I325" s="8">
        <v>63</v>
      </c>
      <c r="J325" s="9">
        <f>VLOOKUP(H325,[1]zmluvy_detail!$C$2:$D$172,2,0)</f>
        <v>43474</v>
      </c>
      <c r="K325" s="2" t="s">
        <v>290</v>
      </c>
      <c r="L325" s="11" t="s">
        <v>13</v>
      </c>
      <c r="M325" s="6">
        <v>550</v>
      </c>
      <c r="N325" s="6">
        <f t="shared" si="6"/>
        <v>660</v>
      </c>
      <c r="O325" s="7"/>
      <c r="P325" s="2"/>
    </row>
    <row r="326" spans="1:16" ht="15" x14ac:dyDescent="0.15">
      <c r="A326" s="1" t="s">
        <v>968</v>
      </c>
      <c r="B326" s="2" t="s">
        <v>203</v>
      </c>
      <c r="C326" s="2" t="s">
        <v>50</v>
      </c>
      <c r="D326" s="3">
        <v>35815256</v>
      </c>
      <c r="E326" s="2" t="s">
        <v>316</v>
      </c>
      <c r="F326" s="3">
        <v>31367763</v>
      </c>
      <c r="G326" s="2">
        <v>3834979</v>
      </c>
      <c r="H326" s="2" t="s">
        <v>335</v>
      </c>
      <c r="I326" s="8">
        <v>63</v>
      </c>
      <c r="J326" s="9">
        <f>VLOOKUP(H326,[1]zmluvy_detail!$C$2:$D$172,2,0)</f>
        <v>43474</v>
      </c>
      <c r="K326" s="2" t="s">
        <v>291</v>
      </c>
      <c r="L326" s="11" t="s">
        <v>6</v>
      </c>
      <c r="M326" s="6">
        <v>550</v>
      </c>
      <c r="N326" s="6">
        <f t="shared" si="6"/>
        <v>660</v>
      </c>
      <c r="O326" s="7"/>
      <c r="P326" s="2"/>
    </row>
    <row r="327" spans="1:16" ht="14" x14ac:dyDescent="0.15">
      <c r="A327" s="1" t="s">
        <v>968</v>
      </c>
      <c r="B327" s="2" t="s">
        <v>203</v>
      </c>
      <c r="C327" s="2" t="s">
        <v>50</v>
      </c>
      <c r="D327" s="3">
        <v>35815256</v>
      </c>
      <c r="E327" s="2" t="s">
        <v>316</v>
      </c>
      <c r="F327" s="3">
        <v>31367763</v>
      </c>
      <c r="G327" s="2">
        <v>3834979</v>
      </c>
      <c r="H327" s="2" t="s">
        <v>335</v>
      </c>
      <c r="I327" s="8">
        <v>63</v>
      </c>
      <c r="J327" s="9">
        <f>VLOOKUP(H327,[1]zmluvy_detail!$C$2:$D$172,2,0)</f>
        <v>43474</v>
      </c>
      <c r="K327" s="2" t="s">
        <v>292</v>
      </c>
      <c r="L327" s="5" t="s">
        <v>10</v>
      </c>
      <c r="M327" s="6">
        <v>450</v>
      </c>
      <c r="N327" s="6">
        <f t="shared" si="6"/>
        <v>540</v>
      </c>
      <c r="O327" s="7"/>
      <c r="P327" s="2"/>
    </row>
    <row r="328" spans="1:16" ht="15" x14ac:dyDescent="0.15">
      <c r="A328" s="1" t="s">
        <v>968</v>
      </c>
      <c r="B328" s="2" t="s">
        <v>203</v>
      </c>
      <c r="C328" s="2" t="s">
        <v>50</v>
      </c>
      <c r="D328" s="3">
        <v>35815256</v>
      </c>
      <c r="E328" s="2" t="s">
        <v>316</v>
      </c>
      <c r="F328" s="3">
        <v>31367763</v>
      </c>
      <c r="G328" s="2">
        <v>3834979</v>
      </c>
      <c r="H328" s="2" t="s">
        <v>335</v>
      </c>
      <c r="I328" s="8">
        <v>63</v>
      </c>
      <c r="J328" s="9">
        <f>VLOOKUP(H328,[1]zmluvy_detail!$C$2:$D$172,2,0)</f>
        <v>43474</v>
      </c>
      <c r="K328" s="2" t="s">
        <v>293</v>
      </c>
      <c r="L328" s="11" t="s">
        <v>14</v>
      </c>
      <c r="M328" s="6">
        <v>550</v>
      </c>
      <c r="N328" s="6">
        <f t="shared" si="6"/>
        <v>660</v>
      </c>
      <c r="O328" s="7"/>
      <c r="P328" s="2"/>
    </row>
    <row r="329" spans="1:16" ht="14" x14ac:dyDescent="0.15">
      <c r="A329" s="1" t="s">
        <v>968</v>
      </c>
      <c r="B329" s="2" t="s">
        <v>203</v>
      </c>
      <c r="C329" s="2" t="s">
        <v>212</v>
      </c>
      <c r="D329" s="3">
        <v>30807484</v>
      </c>
      <c r="E329" s="2" t="s">
        <v>73</v>
      </c>
      <c r="F329" s="3">
        <v>45650276</v>
      </c>
      <c r="G329" s="2">
        <v>3970105</v>
      </c>
      <c r="H329" s="2" t="s">
        <v>337</v>
      </c>
      <c r="I329" s="8">
        <v>65</v>
      </c>
      <c r="J329" s="9">
        <f>VLOOKUP(H329,[1]zmluvy_detail!$C$2:$D$172,2,0)</f>
        <v>43558</v>
      </c>
      <c r="K329" s="2" t="s">
        <v>294</v>
      </c>
      <c r="L329" s="5" t="s">
        <v>10</v>
      </c>
      <c r="M329" s="6">
        <v>595</v>
      </c>
      <c r="N329" s="6">
        <f t="shared" si="6"/>
        <v>714</v>
      </c>
      <c r="O329" s="7"/>
      <c r="P329" s="2"/>
    </row>
    <row r="330" spans="1:16" ht="15" x14ac:dyDescent="0.15">
      <c r="A330" s="1" t="s">
        <v>968</v>
      </c>
      <c r="B330" s="2" t="s">
        <v>203</v>
      </c>
      <c r="C330" s="2" t="s">
        <v>313</v>
      </c>
      <c r="D330" s="3">
        <v>30794323</v>
      </c>
      <c r="E330" s="2" t="s">
        <v>318</v>
      </c>
      <c r="F330" s="3">
        <v>35798297</v>
      </c>
      <c r="G330" s="2">
        <v>3882523</v>
      </c>
      <c r="H330" s="2" t="s">
        <v>338</v>
      </c>
      <c r="I330" s="8">
        <v>66</v>
      </c>
      <c r="J330" s="9">
        <f>VLOOKUP(H330,[1]zmluvy_detail!$C$2:$D$172,2,0)</f>
        <v>43500</v>
      </c>
      <c r="K330" s="2" t="s">
        <v>295</v>
      </c>
      <c r="L330" s="11" t="s">
        <v>13</v>
      </c>
      <c r="M330" s="6">
        <v>645</v>
      </c>
      <c r="N330" s="6">
        <f t="shared" si="6"/>
        <v>774</v>
      </c>
      <c r="O330" s="7"/>
      <c r="P330" s="2"/>
    </row>
    <row r="331" spans="1:16" ht="15" x14ac:dyDescent="0.15">
      <c r="A331" s="1" t="s">
        <v>968</v>
      </c>
      <c r="B331" s="2" t="s">
        <v>203</v>
      </c>
      <c r="C331" s="2" t="s">
        <v>313</v>
      </c>
      <c r="D331" s="3">
        <v>30794323</v>
      </c>
      <c r="E331" s="2" t="s">
        <v>318</v>
      </c>
      <c r="F331" s="3">
        <v>35798297</v>
      </c>
      <c r="G331" s="2">
        <v>3882523</v>
      </c>
      <c r="H331" s="2" t="s">
        <v>338</v>
      </c>
      <c r="I331" s="8">
        <v>66</v>
      </c>
      <c r="J331" s="9">
        <f>VLOOKUP(H331,[1]zmluvy_detail!$C$2:$D$172,2,0)</f>
        <v>43500</v>
      </c>
      <c r="K331" s="2" t="s">
        <v>295</v>
      </c>
      <c r="L331" s="11" t="s">
        <v>6</v>
      </c>
      <c r="M331" s="6">
        <v>645</v>
      </c>
      <c r="N331" s="6">
        <f t="shared" si="6"/>
        <v>774</v>
      </c>
      <c r="O331" s="7"/>
      <c r="P331" s="2"/>
    </row>
    <row r="332" spans="1:16" ht="15" x14ac:dyDescent="0.15">
      <c r="A332" s="1" t="s">
        <v>968</v>
      </c>
      <c r="B332" s="2" t="s">
        <v>203</v>
      </c>
      <c r="C332" s="2" t="s">
        <v>319</v>
      </c>
      <c r="D332" s="3">
        <v>36061701</v>
      </c>
      <c r="E332" s="2" t="s">
        <v>320</v>
      </c>
      <c r="F332" s="3">
        <v>35752831</v>
      </c>
      <c r="G332" s="2">
        <v>3869368</v>
      </c>
      <c r="H332" s="2" t="s">
        <v>339</v>
      </c>
      <c r="I332" s="8">
        <v>67</v>
      </c>
      <c r="J332" s="9">
        <f>VLOOKUP(H332,[1]zmluvy_detail!$C$2:$D$172,2,0)</f>
        <v>43496</v>
      </c>
      <c r="K332" s="2" t="s">
        <v>296</v>
      </c>
      <c r="L332" s="11" t="s">
        <v>14</v>
      </c>
      <c r="M332" s="6">
        <v>472</v>
      </c>
      <c r="N332" s="6">
        <f t="shared" si="6"/>
        <v>566.4</v>
      </c>
      <c r="O332" s="7"/>
      <c r="P332" s="2"/>
    </row>
    <row r="333" spans="1:16" ht="15" x14ac:dyDescent="0.15">
      <c r="A333" s="1" t="s">
        <v>968</v>
      </c>
      <c r="B333" s="2" t="s">
        <v>203</v>
      </c>
      <c r="C333" s="2" t="s">
        <v>319</v>
      </c>
      <c r="D333" s="3">
        <v>36061701</v>
      </c>
      <c r="E333" s="2" t="s">
        <v>320</v>
      </c>
      <c r="F333" s="3">
        <v>35752831</v>
      </c>
      <c r="G333" s="2">
        <v>3869368</v>
      </c>
      <c r="H333" s="2" t="s">
        <v>339</v>
      </c>
      <c r="I333" s="8">
        <v>67</v>
      </c>
      <c r="J333" s="9">
        <f>VLOOKUP(H333,[1]zmluvy_detail!$C$2:$D$172,2,0)</f>
        <v>43496</v>
      </c>
      <c r="K333" s="2" t="s">
        <v>297</v>
      </c>
      <c r="L333" s="11" t="s">
        <v>14</v>
      </c>
      <c r="M333" s="6">
        <v>552</v>
      </c>
      <c r="N333" s="6">
        <f t="shared" si="6"/>
        <v>662.4</v>
      </c>
      <c r="O333" s="7"/>
      <c r="P333" s="2"/>
    </row>
    <row r="334" spans="1:16" ht="15" x14ac:dyDescent="0.15">
      <c r="A334" s="1" t="s">
        <v>968</v>
      </c>
      <c r="B334" s="2" t="s">
        <v>203</v>
      </c>
      <c r="C334" s="2" t="s">
        <v>319</v>
      </c>
      <c r="D334" s="3">
        <v>36061701</v>
      </c>
      <c r="E334" s="2" t="s">
        <v>320</v>
      </c>
      <c r="F334" s="3">
        <v>35752831</v>
      </c>
      <c r="G334" s="2">
        <v>3869368</v>
      </c>
      <c r="H334" s="2" t="s">
        <v>339</v>
      </c>
      <c r="I334" s="8">
        <v>67</v>
      </c>
      <c r="J334" s="9">
        <f>VLOOKUP(H334,[1]zmluvy_detail!$C$2:$D$172,2,0)</f>
        <v>43496</v>
      </c>
      <c r="K334" s="2" t="s">
        <v>298</v>
      </c>
      <c r="L334" s="11" t="s">
        <v>13</v>
      </c>
      <c r="M334" s="6">
        <v>552</v>
      </c>
      <c r="N334" s="6">
        <f t="shared" si="6"/>
        <v>662.4</v>
      </c>
      <c r="O334" s="7"/>
      <c r="P334" s="2"/>
    </row>
    <row r="335" spans="1:16" ht="15" x14ac:dyDescent="0.15">
      <c r="A335" s="1" t="s">
        <v>968</v>
      </c>
      <c r="B335" s="2" t="s">
        <v>203</v>
      </c>
      <c r="C335" s="2" t="s">
        <v>319</v>
      </c>
      <c r="D335" s="3">
        <v>36061701</v>
      </c>
      <c r="E335" s="2" t="s">
        <v>320</v>
      </c>
      <c r="F335" s="3">
        <v>35752831</v>
      </c>
      <c r="G335" s="2">
        <v>3869368</v>
      </c>
      <c r="H335" s="2" t="s">
        <v>339</v>
      </c>
      <c r="I335" s="8">
        <v>67</v>
      </c>
      <c r="J335" s="9">
        <f>VLOOKUP(H335,[1]zmluvy_detail!$C$2:$D$172,2,0)</f>
        <v>43496</v>
      </c>
      <c r="K335" s="2" t="s">
        <v>299</v>
      </c>
      <c r="L335" s="11" t="s">
        <v>13</v>
      </c>
      <c r="M335" s="6">
        <v>472</v>
      </c>
      <c r="N335" s="6">
        <f t="shared" si="6"/>
        <v>566.4</v>
      </c>
      <c r="O335" s="7"/>
      <c r="P335" s="2"/>
    </row>
    <row r="336" spans="1:16" ht="15" x14ac:dyDescent="0.15">
      <c r="A336" s="1" t="s">
        <v>968</v>
      </c>
      <c r="B336" s="2" t="s">
        <v>203</v>
      </c>
      <c r="C336" s="2" t="s">
        <v>121</v>
      </c>
      <c r="D336" s="3">
        <v>151882</v>
      </c>
      <c r="E336" s="2" t="s">
        <v>321</v>
      </c>
      <c r="F336" s="3">
        <v>30775264</v>
      </c>
      <c r="G336" s="2">
        <v>3943745</v>
      </c>
      <c r="H336" s="2" t="s">
        <v>340</v>
      </c>
      <c r="I336" s="8">
        <v>68</v>
      </c>
      <c r="J336" s="9">
        <f>VLOOKUP(H336,[1]zmluvy_detail!$C$2:$D$172,2,0)</f>
        <v>43544</v>
      </c>
      <c r="K336" s="2" t="s">
        <v>300</v>
      </c>
      <c r="L336" s="11" t="s">
        <v>14</v>
      </c>
      <c r="M336" s="6">
        <v>280</v>
      </c>
      <c r="N336" s="6">
        <f t="shared" si="6"/>
        <v>336</v>
      </c>
      <c r="O336" s="7"/>
      <c r="P336" s="2"/>
    </row>
    <row r="337" spans="1:16" ht="14" x14ac:dyDescent="0.15">
      <c r="A337" s="1" t="s">
        <v>968</v>
      </c>
      <c r="B337" s="2" t="s">
        <v>203</v>
      </c>
      <c r="C337" s="2" t="s">
        <v>121</v>
      </c>
      <c r="D337" s="3">
        <v>151882</v>
      </c>
      <c r="E337" s="2" t="s">
        <v>321</v>
      </c>
      <c r="F337" s="3">
        <v>30775264</v>
      </c>
      <c r="G337" s="2">
        <v>3943745</v>
      </c>
      <c r="H337" s="2" t="s">
        <v>340</v>
      </c>
      <c r="I337" s="8">
        <v>68</v>
      </c>
      <c r="J337" s="9">
        <f>VLOOKUP(H337,[1]zmluvy_detail!$C$2:$D$172,2,0)</f>
        <v>43544</v>
      </c>
      <c r="K337" s="2" t="s">
        <v>301</v>
      </c>
      <c r="L337" s="5" t="s">
        <v>10</v>
      </c>
      <c r="M337" s="6">
        <v>280</v>
      </c>
      <c r="N337" s="6">
        <f t="shared" si="6"/>
        <v>336</v>
      </c>
      <c r="O337" s="7"/>
      <c r="P337" s="2"/>
    </row>
    <row r="338" spans="1:16" ht="15" x14ac:dyDescent="0.15">
      <c r="A338" s="1" t="s">
        <v>968</v>
      </c>
      <c r="B338" s="2" t="s">
        <v>203</v>
      </c>
      <c r="C338" s="2" t="s">
        <v>121</v>
      </c>
      <c r="D338" s="3">
        <v>151882</v>
      </c>
      <c r="E338" s="2" t="s">
        <v>321</v>
      </c>
      <c r="F338" s="3">
        <v>30775264</v>
      </c>
      <c r="G338" s="2">
        <v>3943745</v>
      </c>
      <c r="H338" s="2" t="s">
        <v>340</v>
      </c>
      <c r="I338" s="8">
        <v>68</v>
      </c>
      <c r="J338" s="9">
        <f>VLOOKUP(H338,[1]zmluvy_detail!$C$2:$D$172,2,0)</f>
        <v>43544</v>
      </c>
      <c r="K338" s="2" t="s">
        <v>302</v>
      </c>
      <c r="L338" s="11" t="s">
        <v>13</v>
      </c>
      <c r="M338" s="6">
        <v>280</v>
      </c>
      <c r="N338" s="6">
        <f t="shared" si="6"/>
        <v>336</v>
      </c>
      <c r="O338" s="7"/>
      <c r="P338" s="2"/>
    </row>
    <row r="339" spans="1:16" ht="15" x14ac:dyDescent="0.15">
      <c r="A339" s="1" t="s">
        <v>968</v>
      </c>
      <c r="B339" s="2" t="s">
        <v>203</v>
      </c>
      <c r="C339" s="2" t="s">
        <v>121</v>
      </c>
      <c r="D339" s="3">
        <v>151882</v>
      </c>
      <c r="E339" s="2" t="s">
        <v>321</v>
      </c>
      <c r="F339" s="3">
        <v>30775264</v>
      </c>
      <c r="G339" s="2">
        <v>3943738</v>
      </c>
      <c r="H339" s="2" t="s">
        <v>341</v>
      </c>
      <c r="I339" s="8">
        <v>69</v>
      </c>
      <c r="J339" s="9">
        <f>VLOOKUP(H339,[1]zmluvy_detail!$C$2:$D$172,2,0)</f>
        <v>43544</v>
      </c>
      <c r="K339" s="2" t="s">
        <v>300</v>
      </c>
      <c r="L339" s="11" t="s">
        <v>9</v>
      </c>
      <c r="M339" s="6">
        <v>280</v>
      </c>
      <c r="N339" s="6">
        <f t="shared" si="6"/>
        <v>336</v>
      </c>
      <c r="O339" s="7"/>
      <c r="P339" s="2"/>
    </row>
    <row r="340" spans="1:16" ht="14" x14ac:dyDescent="0.15">
      <c r="A340" s="1" t="s">
        <v>968</v>
      </c>
      <c r="B340" s="2" t="s">
        <v>203</v>
      </c>
      <c r="C340" s="2" t="s">
        <v>121</v>
      </c>
      <c r="D340" s="3">
        <v>151882</v>
      </c>
      <c r="E340" s="2" t="s">
        <v>321</v>
      </c>
      <c r="F340" s="3">
        <v>30775264</v>
      </c>
      <c r="G340" s="2">
        <v>3943738</v>
      </c>
      <c r="H340" s="2" t="s">
        <v>341</v>
      </c>
      <c r="I340" s="8">
        <v>69</v>
      </c>
      <c r="J340" s="9">
        <f>VLOOKUP(H340,[1]zmluvy_detail!$C$2:$D$172,2,0)</f>
        <v>43544</v>
      </c>
      <c r="K340" s="2" t="s">
        <v>301</v>
      </c>
      <c r="L340" s="5" t="s">
        <v>10</v>
      </c>
      <c r="M340" s="6">
        <v>280</v>
      </c>
      <c r="N340" s="6">
        <f t="shared" si="6"/>
        <v>336</v>
      </c>
      <c r="O340" s="7"/>
      <c r="P340" s="2"/>
    </row>
    <row r="341" spans="1:16" ht="15" x14ac:dyDescent="0.15">
      <c r="A341" s="1" t="s">
        <v>968</v>
      </c>
      <c r="B341" s="2" t="s">
        <v>203</v>
      </c>
      <c r="C341" s="2" t="s">
        <v>121</v>
      </c>
      <c r="D341" s="3">
        <v>151882</v>
      </c>
      <c r="E341" s="2" t="s">
        <v>321</v>
      </c>
      <c r="F341" s="3">
        <v>30775264</v>
      </c>
      <c r="G341" s="2">
        <v>3943738</v>
      </c>
      <c r="H341" s="2" t="s">
        <v>341</v>
      </c>
      <c r="I341" s="8">
        <v>69</v>
      </c>
      <c r="J341" s="9">
        <f>VLOOKUP(H341,[1]zmluvy_detail!$C$2:$D$172,2,0)</f>
        <v>43544</v>
      </c>
      <c r="K341" s="2" t="s">
        <v>302</v>
      </c>
      <c r="L341" s="11" t="s">
        <v>13</v>
      </c>
      <c r="M341" s="6">
        <v>280</v>
      </c>
      <c r="N341" s="6">
        <f t="shared" si="6"/>
        <v>336</v>
      </c>
      <c r="O341" s="7"/>
      <c r="P341" s="2"/>
    </row>
    <row r="342" spans="1:16" ht="14" x14ac:dyDescent="0.15">
      <c r="A342" s="1" t="s">
        <v>968</v>
      </c>
      <c r="B342" s="2" t="s">
        <v>203</v>
      </c>
      <c r="C342" s="2" t="s">
        <v>212</v>
      </c>
      <c r="D342" s="3">
        <v>30807484</v>
      </c>
      <c r="E342" s="2" t="s">
        <v>86</v>
      </c>
      <c r="F342" s="3">
        <v>35743468</v>
      </c>
      <c r="G342" s="2">
        <v>3970513</v>
      </c>
      <c r="H342" s="2" t="s">
        <v>342</v>
      </c>
      <c r="I342" s="8">
        <v>70</v>
      </c>
      <c r="J342" s="9">
        <f>VLOOKUP(H342,[1]zmluvy_detail!$C$2:$D$172,2,0)</f>
        <v>43558</v>
      </c>
      <c r="K342" s="2" t="s">
        <v>294</v>
      </c>
      <c r="L342" s="5" t="s">
        <v>10</v>
      </c>
      <c r="M342" s="6">
        <v>500</v>
      </c>
      <c r="N342" s="6">
        <f t="shared" si="6"/>
        <v>600</v>
      </c>
      <c r="O342" s="7"/>
      <c r="P342" s="2"/>
    </row>
    <row r="343" spans="1:16" ht="60" x14ac:dyDescent="0.15">
      <c r="A343" s="1" t="s">
        <v>968</v>
      </c>
      <c r="B343" s="2" t="s">
        <v>203</v>
      </c>
      <c r="C343" s="2" t="s">
        <v>322</v>
      </c>
      <c r="D343" s="3">
        <v>31797903</v>
      </c>
      <c r="E343" s="2" t="s">
        <v>323</v>
      </c>
      <c r="F343" s="3">
        <v>31326650</v>
      </c>
      <c r="G343" s="2">
        <v>4094997</v>
      </c>
      <c r="H343" s="2" t="s">
        <v>343</v>
      </c>
      <c r="I343" s="8">
        <v>71</v>
      </c>
      <c r="J343" s="9">
        <f>VLOOKUP(H343,[1]zmluvy_detail!$C$2:$D$172,2,0)</f>
        <v>43644</v>
      </c>
      <c r="K343" s="10" t="s">
        <v>303</v>
      </c>
      <c r="L343" s="11" t="s">
        <v>819</v>
      </c>
      <c r="M343" s="6">
        <v>580</v>
      </c>
      <c r="N343" s="6">
        <f t="shared" si="6"/>
        <v>696</v>
      </c>
      <c r="O343" s="7"/>
      <c r="P343" s="2"/>
    </row>
    <row r="344" spans="1:16" ht="75" x14ac:dyDescent="0.15">
      <c r="A344" s="1" t="s">
        <v>968</v>
      </c>
      <c r="B344" s="2" t="s">
        <v>203</v>
      </c>
      <c r="C344" s="2" t="s">
        <v>322</v>
      </c>
      <c r="D344" s="3">
        <v>31797903</v>
      </c>
      <c r="E344" s="2" t="s">
        <v>323</v>
      </c>
      <c r="F344" s="3">
        <v>31326650</v>
      </c>
      <c r="G344" s="2">
        <v>4094997</v>
      </c>
      <c r="H344" s="2" t="s">
        <v>343</v>
      </c>
      <c r="I344" s="8">
        <v>71</v>
      </c>
      <c r="J344" s="9">
        <f>VLOOKUP(H344,[1]zmluvy_detail!$C$2:$D$172,2,0)</f>
        <v>43644</v>
      </c>
      <c r="K344" s="10" t="s">
        <v>304</v>
      </c>
      <c r="L344" s="11" t="s">
        <v>819</v>
      </c>
      <c r="M344" s="6">
        <v>580</v>
      </c>
      <c r="N344" s="6">
        <f t="shared" si="6"/>
        <v>696</v>
      </c>
      <c r="O344" s="7"/>
      <c r="P344" s="2"/>
    </row>
    <row r="345" spans="1:16" ht="75" x14ac:dyDescent="0.15">
      <c r="A345" s="1" t="s">
        <v>968</v>
      </c>
      <c r="B345" s="2" t="s">
        <v>203</v>
      </c>
      <c r="C345" s="2" t="s">
        <v>322</v>
      </c>
      <c r="D345" s="3">
        <v>31797903</v>
      </c>
      <c r="E345" s="2" t="s">
        <v>323</v>
      </c>
      <c r="F345" s="3">
        <v>31326650</v>
      </c>
      <c r="G345" s="2">
        <v>4094997</v>
      </c>
      <c r="H345" s="2" t="s">
        <v>343</v>
      </c>
      <c r="I345" s="8">
        <v>71</v>
      </c>
      <c r="J345" s="9">
        <f>VLOOKUP(H345,[1]zmluvy_detail!$C$2:$D$172,2,0)</f>
        <v>43644</v>
      </c>
      <c r="K345" s="10" t="s">
        <v>305</v>
      </c>
      <c r="L345" s="11" t="s">
        <v>819</v>
      </c>
      <c r="M345" s="6">
        <v>580</v>
      </c>
      <c r="N345" s="6">
        <f t="shared" si="6"/>
        <v>696</v>
      </c>
      <c r="O345" s="7"/>
      <c r="P345" s="2"/>
    </row>
    <row r="346" spans="1:16" ht="105" x14ac:dyDescent="0.15">
      <c r="A346" s="1" t="s">
        <v>968</v>
      </c>
      <c r="B346" s="2" t="s">
        <v>203</v>
      </c>
      <c r="C346" s="2" t="s">
        <v>324</v>
      </c>
      <c r="D346" s="3">
        <v>30232295</v>
      </c>
      <c r="E346" s="2" t="s">
        <v>325</v>
      </c>
      <c r="F346" s="3">
        <v>46450424</v>
      </c>
      <c r="G346" s="2">
        <v>4068641</v>
      </c>
      <c r="H346" s="2" t="s">
        <v>344</v>
      </c>
      <c r="I346" s="8">
        <v>72</v>
      </c>
      <c r="J346" s="9">
        <f>VLOOKUP(H346,[1]zmluvy_detail!$C$2:$D$172,2,0)</f>
        <v>43629</v>
      </c>
      <c r="K346" s="10" t="s">
        <v>306</v>
      </c>
      <c r="L346" s="13" t="s">
        <v>14</v>
      </c>
      <c r="M346" s="6">
        <v>500</v>
      </c>
      <c r="N346" s="6">
        <f t="shared" si="6"/>
        <v>600</v>
      </c>
      <c r="O346" s="7"/>
      <c r="P346" s="2"/>
    </row>
    <row r="347" spans="1:16" ht="60" x14ac:dyDescent="0.15">
      <c r="A347" s="1" t="s">
        <v>968</v>
      </c>
      <c r="B347" s="2" t="s">
        <v>203</v>
      </c>
      <c r="C347" s="2" t="s">
        <v>324</v>
      </c>
      <c r="D347" s="3">
        <v>30232295</v>
      </c>
      <c r="E347" s="2" t="s">
        <v>325</v>
      </c>
      <c r="F347" s="3">
        <v>46450424</v>
      </c>
      <c r="G347" s="2">
        <v>4068641</v>
      </c>
      <c r="H347" s="2" t="s">
        <v>344</v>
      </c>
      <c r="I347" s="8">
        <v>72</v>
      </c>
      <c r="J347" s="9">
        <f>VLOOKUP(H347,[1]zmluvy_detail!$C$2:$D$172,2,0)</f>
        <v>43629</v>
      </c>
      <c r="K347" s="10" t="s">
        <v>307</v>
      </c>
      <c r="L347" s="11" t="s">
        <v>12</v>
      </c>
      <c r="M347" s="6">
        <v>500</v>
      </c>
      <c r="N347" s="6">
        <f t="shared" si="6"/>
        <v>600</v>
      </c>
      <c r="O347" s="7"/>
      <c r="P347" s="2"/>
    </row>
    <row r="348" spans="1:16" ht="135" x14ac:dyDescent="0.15">
      <c r="A348" s="1" t="s">
        <v>968</v>
      </c>
      <c r="B348" s="2" t="s">
        <v>203</v>
      </c>
      <c r="C348" s="2" t="s">
        <v>324</v>
      </c>
      <c r="D348" s="3">
        <v>30232295</v>
      </c>
      <c r="E348" s="2" t="s">
        <v>325</v>
      </c>
      <c r="F348" s="3">
        <v>46450424</v>
      </c>
      <c r="G348" s="2">
        <v>4068641</v>
      </c>
      <c r="H348" s="2" t="s">
        <v>344</v>
      </c>
      <c r="I348" s="8">
        <v>72</v>
      </c>
      <c r="J348" s="9">
        <f>VLOOKUP(H348,[1]zmluvy_detail!$C$2:$D$172,2,0)</f>
        <v>43629</v>
      </c>
      <c r="K348" s="10" t="s">
        <v>308</v>
      </c>
      <c r="L348" s="13" t="s">
        <v>9</v>
      </c>
      <c r="M348" s="6">
        <v>500</v>
      </c>
      <c r="N348" s="6">
        <f t="shared" si="6"/>
        <v>600</v>
      </c>
      <c r="O348" s="7"/>
      <c r="P348" s="2"/>
    </row>
    <row r="349" spans="1:16" ht="75" x14ac:dyDescent="0.15">
      <c r="A349" s="1" t="s">
        <v>968</v>
      </c>
      <c r="B349" s="2" t="s">
        <v>203</v>
      </c>
      <c r="C349" s="2" t="s">
        <v>326</v>
      </c>
      <c r="D349" s="3">
        <v>36211541</v>
      </c>
      <c r="E349" s="2" t="s">
        <v>327</v>
      </c>
      <c r="F349" s="3">
        <v>31612989</v>
      </c>
      <c r="G349" s="2">
        <v>3927199</v>
      </c>
      <c r="H349" s="2" t="s">
        <v>345</v>
      </c>
      <c r="I349" s="8">
        <v>73</v>
      </c>
      <c r="J349" s="9">
        <f>VLOOKUP(H349,[1]zmluvy_detail!$C$2:$D$172,2,0)</f>
        <v>43532</v>
      </c>
      <c r="K349" s="10" t="s">
        <v>309</v>
      </c>
      <c r="L349" s="11" t="s">
        <v>11</v>
      </c>
      <c r="M349" s="6">
        <v>437</v>
      </c>
      <c r="N349" s="6">
        <f t="shared" si="6"/>
        <v>524.4</v>
      </c>
      <c r="O349" s="7"/>
      <c r="P349" s="2"/>
    </row>
    <row r="350" spans="1:16" ht="45" x14ac:dyDescent="0.15">
      <c r="A350" s="1" t="s">
        <v>968</v>
      </c>
      <c r="B350" s="2" t="s">
        <v>203</v>
      </c>
      <c r="C350" s="2" t="s">
        <v>326</v>
      </c>
      <c r="D350" s="3">
        <v>36211541</v>
      </c>
      <c r="E350" s="2" t="s">
        <v>327</v>
      </c>
      <c r="F350" s="3">
        <v>31612989</v>
      </c>
      <c r="G350" s="2">
        <v>3927199</v>
      </c>
      <c r="H350" s="2" t="s">
        <v>345</v>
      </c>
      <c r="I350" s="8">
        <v>73</v>
      </c>
      <c r="J350" s="9">
        <f>VLOOKUP(H350,[1]zmluvy_detail!$C$2:$D$172,2,0)</f>
        <v>43532</v>
      </c>
      <c r="K350" s="10" t="s">
        <v>310</v>
      </c>
      <c r="L350" s="11" t="s">
        <v>0</v>
      </c>
      <c r="M350" s="6">
        <v>475</v>
      </c>
      <c r="N350" s="6">
        <f t="shared" si="6"/>
        <v>570</v>
      </c>
      <c r="O350" s="7"/>
      <c r="P350" s="2"/>
    </row>
    <row r="351" spans="1:16" ht="30" x14ac:dyDescent="0.15">
      <c r="A351" s="1" t="s">
        <v>968</v>
      </c>
      <c r="B351" s="2" t="s">
        <v>203</v>
      </c>
      <c r="C351" s="2" t="s">
        <v>415</v>
      </c>
      <c r="D351" s="3">
        <v>30845572</v>
      </c>
      <c r="E351" s="2" t="s">
        <v>416</v>
      </c>
      <c r="F351" s="3">
        <v>31605052</v>
      </c>
      <c r="G351" s="2">
        <v>3356059</v>
      </c>
      <c r="H351" s="2" t="s">
        <v>544</v>
      </c>
      <c r="I351" s="8">
        <v>75</v>
      </c>
      <c r="J351" s="9">
        <f>VLOOKUP(H351,[1]zmluvy_detail!$C$2:$D$172,2,0)</f>
        <v>43165</v>
      </c>
      <c r="K351" s="10" t="s">
        <v>346</v>
      </c>
      <c r="L351" s="11" t="s">
        <v>13</v>
      </c>
      <c r="M351" s="6">
        <v>925</v>
      </c>
      <c r="N351" s="6">
        <f t="shared" si="6"/>
        <v>1110</v>
      </c>
      <c r="O351" s="7"/>
      <c r="P351" s="2"/>
    </row>
    <row r="352" spans="1:16" ht="30" x14ac:dyDescent="0.15">
      <c r="A352" s="1" t="s">
        <v>968</v>
      </c>
      <c r="B352" s="2" t="s">
        <v>203</v>
      </c>
      <c r="C352" s="2" t="s">
        <v>415</v>
      </c>
      <c r="D352" s="3">
        <v>30845572</v>
      </c>
      <c r="E352" s="2" t="s">
        <v>416</v>
      </c>
      <c r="F352" s="3">
        <v>31605052</v>
      </c>
      <c r="G352" s="2">
        <v>3356059</v>
      </c>
      <c r="H352" s="2" t="s">
        <v>544</v>
      </c>
      <c r="I352" s="8">
        <v>75</v>
      </c>
      <c r="J352" s="9">
        <f>VLOOKUP(H352,[1]zmluvy_detail!$C$2:$D$172,2,0)</f>
        <v>43165</v>
      </c>
      <c r="K352" s="10" t="s">
        <v>347</v>
      </c>
      <c r="L352" s="11" t="s">
        <v>13</v>
      </c>
      <c r="M352" s="6">
        <v>990</v>
      </c>
      <c r="N352" s="6">
        <f t="shared" si="6"/>
        <v>1188</v>
      </c>
      <c r="O352" s="7"/>
      <c r="P352" s="2"/>
    </row>
    <row r="353" spans="1:16" ht="30" x14ac:dyDescent="0.15">
      <c r="A353" s="1" t="s">
        <v>968</v>
      </c>
      <c r="B353" s="2" t="s">
        <v>203</v>
      </c>
      <c r="C353" s="2" t="s">
        <v>415</v>
      </c>
      <c r="D353" s="3">
        <v>30845572</v>
      </c>
      <c r="E353" s="2" t="s">
        <v>416</v>
      </c>
      <c r="F353" s="3">
        <v>31605052</v>
      </c>
      <c r="G353" s="2">
        <v>3356059</v>
      </c>
      <c r="H353" s="2" t="s">
        <v>544</v>
      </c>
      <c r="I353" s="8">
        <v>75</v>
      </c>
      <c r="J353" s="9">
        <f>VLOOKUP(H353,[1]zmluvy_detail!$C$2:$D$172,2,0)</f>
        <v>43165</v>
      </c>
      <c r="K353" s="10" t="s">
        <v>276</v>
      </c>
      <c r="L353" s="11" t="s">
        <v>16</v>
      </c>
      <c r="M353" s="6">
        <v>1050</v>
      </c>
      <c r="N353" s="6">
        <f t="shared" si="6"/>
        <v>1260</v>
      </c>
      <c r="O353" s="7"/>
      <c r="P353" s="2"/>
    </row>
    <row r="354" spans="1:16" ht="90" x14ac:dyDescent="0.15">
      <c r="A354" s="1" t="s">
        <v>968</v>
      </c>
      <c r="B354" s="2" t="s">
        <v>203</v>
      </c>
      <c r="C354" s="2" t="s">
        <v>417</v>
      </c>
      <c r="D354" s="3">
        <v>50349287</v>
      </c>
      <c r="E354" s="2" t="s">
        <v>418</v>
      </c>
      <c r="F354" s="3">
        <v>31387811</v>
      </c>
      <c r="G354" s="2">
        <v>3757429</v>
      </c>
      <c r="H354" s="2" t="s">
        <v>545</v>
      </c>
      <c r="I354" s="8">
        <v>76</v>
      </c>
      <c r="J354" s="9">
        <f>VLOOKUP(H354,[1]zmluvy_detail!$C$2:$D$172,2,0)</f>
        <v>43419</v>
      </c>
      <c r="K354" s="10" t="s">
        <v>348</v>
      </c>
      <c r="L354" s="11" t="s">
        <v>16</v>
      </c>
      <c r="M354" s="6">
        <v>636</v>
      </c>
      <c r="N354" s="6">
        <f t="shared" si="6"/>
        <v>763.19999999999993</v>
      </c>
      <c r="O354" s="7"/>
      <c r="P354" s="2"/>
    </row>
    <row r="355" spans="1:16" ht="90" x14ac:dyDescent="0.15">
      <c r="A355" s="1" t="s">
        <v>968</v>
      </c>
      <c r="B355" s="2" t="s">
        <v>203</v>
      </c>
      <c r="C355" s="2" t="s">
        <v>417</v>
      </c>
      <c r="D355" s="3">
        <v>50349287</v>
      </c>
      <c r="E355" s="2" t="s">
        <v>418</v>
      </c>
      <c r="F355" s="3">
        <v>31387811</v>
      </c>
      <c r="G355" s="2">
        <v>3757429</v>
      </c>
      <c r="H355" s="2" t="s">
        <v>545</v>
      </c>
      <c r="I355" s="8">
        <v>76</v>
      </c>
      <c r="J355" s="9">
        <f>VLOOKUP(H355,[1]zmluvy_detail!$C$2:$D$172,2,0)</f>
        <v>43419</v>
      </c>
      <c r="K355" s="10" t="s">
        <v>348</v>
      </c>
      <c r="L355" s="11" t="s">
        <v>6</v>
      </c>
      <c r="M355" s="6">
        <v>636</v>
      </c>
      <c r="N355" s="6">
        <f t="shared" si="6"/>
        <v>763.19999999999993</v>
      </c>
      <c r="O355" s="7"/>
      <c r="P355" s="2"/>
    </row>
    <row r="356" spans="1:16" ht="90" x14ac:dyDescent="0.15">
      <c r="A356" s="1" t="s">
        <v>968</v>
      </c>
      <c r="B356" s="2" t="s">
        <v>203</v>
      </c>
      <c r="C356" s="2" t="s">
        <v>417</v>
      </c>
      <c r="D356" s="3">
        <v>50349287</v>
      </c>
      <c r="E356" s="2" t="s">
        <v>418</v>
      </c>
      <c r="F356" s="3">
        <v>31387811</v>
      </c>
      <c r="G356" s="2">
        <v>3757429</v>
      </c>
      <c r="H356" s="2" t="s">
        <v>545</v>
      </c>
      <c r="I356" s="8">
        <v>76</v>
      </c>
      <c r="J356" s="9">
        <f>VLOOKUP(H356,[1]zmluvy_detail!$C$2:$D$172,2,0)</f>
        <v>43419</v>
      </c>
      <c r="K356" s="10" t="s">
        <v>348</v>
      </c>
      <c r="L356" s="11" t="s">
        <v>10</v>
      </c>
      <c r="M356" s="6">
        <v>636</v>
      </c>
      <c r="N356" s="6">
        <f t="shared" ref="N356:N419" si="7">M356*1.2</f>
        <v>763.19999999999993</v>
      </c>
      <c r="O356" s="7"/>
      <c r="P356" s="2"/>
    </row>
    <row r="357" spans="1:16" ht="90" x14ac:dyDescent="0.15">
      <c r="A357" s="1" t="s">
        <v>968</v>
      </c>
      <c r="B357" s="2" t="s">
        <v>203</v>
      </c>
      <c r="C357" s="2" t="s">
        <v>417</v>
      </c>
      <c r="D357" s="3">
        <v>50349287</v>
      </c>
      <c r="E357" s="2" t="s">
        <v>418</v>
      </c>
      <c r="F357" s="3">
        <v>31387811</v>
      </c>
      <c r="G357" s="2">
        <v>3757429</v>
      </c>
      <c r="H357" s="2" t="s">
        <v>545</v>
      </c>
      <c r="I357" s="8">
        <v>76</v>
      </c>
      <c r="J357" s="9">
        <f>VLOOKUP(H357,[1]zmluvy_detail!$C$2:$D$172,2,0)</f>
        <v>43419</v>
      </c>
      <c r="K357" s="10" t="s">
        <v>348</v>
      </c>
      <c r="L357" s="11" t="s">
        <v>15</v>
      </c>
      <c r="M357" s="6">
        <v>636</v>
      </c>
      <c r="N357" s="6">
        <f t="shared" si="7"/>
        <v>763.19999999999993</v>
      </c>
      <c r="O357" s="7"/>
      <c r="P357" s="2"/>
    </row>
    <row r="358" spans="1:16" ht="30" x14ac:dyDescent="0.15">
      <c r="A358" s="1" t="s">
        <v>968</v>
      </c>
      <c r="B358" s="2" t="s">
        <v>203</v>
      </c>
      <c r="C358" s="2" t="s">
        <v>419</v>
      </c>
      <c r="D358" s="3">
        <v>36022047</v>
      </c>
      <c r="E358" s="2" t="s">
        <v>47</v>
      </c>
      <c r="F358" s="3">
        <v>36785512</v>
      </c>
      <c r="G358" s="2">
        <v>3825213</v>
      </c>
      <c r="H358" s="2" t="s">
        <v>546</v>
      </c>
      <c r="I358" s="8">
        <v>77</v>
      </c>
      <c r="J358" s="9">
        <f>VLOOKUP(H358,[1]zmluvy_detail!$C$2:$D$172,2,0)</f>
        <v>43447</v>
      </c>
      <c r="K358" s="10" t="s">
        <v>349</v>
      </c>
      <c r="L358" s="11" t="s">
        <v>10</v>
      </c>
      <c r="M358" s="6">
        <v>750</v>
      </c>
      <c r="N358" s="6">
        <f t="shared" si="7"/>
        <v>900</v>
      </c>
      <c r="O358" s="7"/>
      <c r="P358" s="2"/>
    </row>
    <row r="359" spans="1:16" ht="30" x14ac:dyDescent="0.15">
      <c r="A359" s="1" t="s">
        <v>968</v>
      </c>
      <c r="B359" s="2" t="s">
        <v>203</v>
      </c>
      <c r="C359" s="2" t="s">
        <v>26</v>
      </c>
      <c r="D359" s="3">
        <v>42181810</v>
      </c>
      <c r="E359" s="2" t="s">
        <v>420</v>
      </c>
      <c r="F359" s="3">
        <v>31605052</v>
      </c>
      <c r="G359" s="2">
        <v>3481945</v>
      </c>
      <c r="H359" s="2" t="s">
        <v>547</v>
      </c>
      <c r="I359" s="8">
        <v>78</v>
      </c>
      <c r="J359" s="9">
        <f>VLOOKUP(H359,[1]zmluvy_detail!$C$2:$D$172,2,0)</f>
        <v>43245</v>
      </c>
      <c r="K359" s="10" t="s">
        <v>350</v>
      </c>
      <c r="L359" s="11" t="s">
        <v>10</v>
      </c>
      <c r="M359" s="6">
        <v>500</v>
      </c>
      <c r="N359" s="6">
        <f t="shared" si="7"/>
        <v>600</v>
      </c>
      <c r="O359" s="7"/>
      <c r="P359" s="2"/>
    </row>
    <row r="360" spans="1:16" ht="30" x14ac:dyDescent="0.15">
      <c r="A360" s="1" t="s">
        <v>968</v>
      </c>
      <c r="B360" s="2" t="s">
        <v>203</v>
      </c>
      <c r="C360" s="2" t="s">
        <v>92</v>
      </c>
      <c r="D360" s="3">
        <v>42499500</v>
      </c>
      <c r="E360" s="2" t="s">
        <v>18</v>
      </c>
      <c r="F360" s="3">
        <v>35760419</v>
      </c>
      <c r="G360" s="2">
        <v>3833593</v>
      </c>
      <c r="H360" s="2" t="s">
        <v>549</v>
      </c>
      <c r="I360" s="8">
        <v>80</v>
      </c>
      <c r="J360" s="9">
        <f>VLOOKUP(H360,[1]zmluvy_detail!$C$2:$D$172,2,0)</f>
        <v>43207</v>
      </c>
      <c r="K360" s="10" t="s">
        <v>352</v>
      </c>
      <c r="L360" s="11" t="s">
        <v>16</v>
      </c>
      <c r="M360" s="6">
        <v>713.84</v>
      </c>
      <c r="N360" s="6">
        <f t="shared" si="7"/>
        <v>856.60800000000006</v>
      </c>
      <c r="O360" s="7"/>
      <c r="P360" s="2"/>
    </row>
    <row r="361" spans="1:16" ht="30" x14ac:dyDescent="0.15">
      <c r="A361" s="1" t="s">
        <v>968</v>
      </c>
      <c r="B361" s="2" t="s">
        <v>203</v>
      </c>
      <c r="C361" s="2" t="s">
        <v>92</v>
      </c>
      <c r="D361" s="3">
        <v>42499500</v>
      </c>
      <c r="E361" s="2" t="s">
        <v>18</v>
      </c>
      <c r="F361" s="3">
        <v>35760419</v>
      </c>
      <c r="G361" s="2">
        <v>3833593</v>
      </c>
      <c r="H361" s="2" t="s">
        <v>549</v>
      </c>
      <c r="I361" s="8">
        <v>80</v>
      </c>
      <c r="J361" s="9">
        <f>VLOOKUP(H361,[1]zmluvy_detail!$C$2:$D$172,2,0)</f>
        <v>43207</v>
      </c>
      <c r="K361" s="10" t="s">
        <v>291</v>
      </c>
      <c r="L361" s="11" t="s">
        <v>6</v>
      </c>
      <c r="M361" s="6">
        <v>713.84</v>
      </c>
      <c r="N361" s="6">
        <f t="shared" si="7"/>
        <v>856.60800000000006</v>
      </c>
      <c r="O361" s="7"/>
      <c r="P361" s="2"/>
    </row>
    <row r="362" spans="1:16" ht="30" x14ac:dyDescent="0.15">
      <c r="A362" s="1" t="s">
        <v>968</v>
      </c>
      <c r="B362" s="2" t="s">
        <v>203</v>
      </c>
      <c r="C362" s="2" t="s">
        <v>92</v>
      </c>
      <c r="D362" s="3">
        <v>42499500</v>
      </c>
      <c r="E362" s="2" t="s">
        <v>18</v>
      </c>
      <c r="F362" s="3">
        <v>35760419</v>
      </c>
      <c r="G362" s="2">
        <v>3833593</v>
      </c>
      <c r="H362" s="2" t="s">
        <v>549</v>
      </c>
      <c r="I362" s="8">
        <v>80</v>
      </c>
      <c r="J362" s="9">
        <f>VLOOKUP(H362,[1]zmluvy_detail!$C$2:$D$172,2,0)</f>
        <v>43207</v>
      </c>
      <c r="K362" s="10" t="s">
        <v>353</v>
      </c>
      <c r="L362" s="11" t="s">
        <v>10</v>
      </c>
      <c r="M362" s="6">
        <v>713.84</v>
      </c>
      <c r="N362" s="6">
        <f t="shared" si="7"/>
        <v>856.60800000000006</v>
      </c>
      <c r="O362" s="7"/>
      <c r="P362" s="2"/>
    </row>
    <row r="363" spans="1:16" ht="30" x14ac:dyDescent="0.15">
      <c r="A363" s="1" t="s">
        <v>968</v>
      </c>
      <c r="B363" s="2" t="s">
        <v>203</v>
      </c>
      <c r="C363" s="2" t="s">
        <v>92</v>
      </c>
      <c r="D363" s="3">
        <v>42499500</v>
      </c>
      <c r="E363" s="2" t="s">
        <v>18</v>
      </c>
      <c r="F363" s="3">
        <v>35760419</v>
      </c>
      <c r="G363" s="2">
        <v>3833593</v>
      </c>
      <c r="H363" s="2" t="s">
        <v>549</v>
      </c>
      <c r="I363" s="8">
        <v>80</v>
      </c>
      <c r="J363" s="9">
        <f>VLOOKUP(H363,[1]zmluvy_detail!$C$2:$D$172,2,0)</f>
        <v>43207</v>
      </c>
      <c r="K363" s="10" t="s">
        <v>292</v>
      </c>
      <c r="L363" s="5" t="s">
        <v>10</v>
      </c>
      <c r="M363" s="6">
        <v>713.84</v>
      </c>
      <c r="N363" s="6">
        <f t="shared" si="7"/>
        <v>856.60800000000006</v>
      </c>
      <c r="O363" s="7"/>
      <c r="P363" s="2"/>
    </row>
    <row r="364" spans="1:16" ht="30" x14ac:dyDescent="0.15">
      <c r="A364" s="1" t="s">
        <v>968</v>
      </c>
      <c r="B364" s="2" t="s">
        <v>203</v>
      </c>
      <c r="C364" s="2" t="s">
        <v>92</v>
      </c>
      <c r="D364" s="3">
        <v>42499500</v>
      </c>
      <c r="E364" s="2" t="s">
        <v>18</v>
      </c>
      <c r="F364" s="3">
        <v>35760419</v>
      </c>
      <c r="G364" s="2">
        <v>3833593</v>
      </c>
      <c r="H364" s="2" t="s">
        <v>549</v>
      </c>
      <c r="I364" s="8">
        <v>80</v>
      </c>
      <c r="J364" s="9">
        <f>VLOOKUP(H364,[1]zmluvy_detail!$C$2:$D$172,2,0)</f>
        <v>43207</v>
      </c>
      <c r="K364" s="10" t="s">
        <v>354</v>
      </c>
      <c r="L364" s="11" t="s">
        <v>15</v>
      </c>
      <c r="M364" s="6">
        <v>713.84</v>
      </c>
      <c r="N364" s="6">
        <f t="shared" si="7"/>
        <v>856.60800000000006</v>
      </c>
      <c r="O364" s="7"/>
      <c r="P364" s="2"/>
    </row>
    <row r="365" spans="1:16" ht="60" x14ac:dyDescent="0.15">
      <c r="A365" s="1" t="s">
        <v>968</v>
      </c>
      <c r="B365" s="2" t="s">
        <v>203</v>
      </c>
      <c r="C365" s="2" t="s">
        <v>92</v>
      </c>
      <c r="D365" s="3">
        <v>42499500</v>
      </c>
      <c r="E365" s="2" t="s">
        <v>18</v>
      </c>
      <c r="F365" s="3">
        <v>35760419</v>
      </c>
      <c r="G365" s="2">
        <v>3833593</v>
      </c>
      <c r="H365" s="2" t="s">
        <v>549</v>
      </c>
      <c r="I365" s="8">
        <v>80</v>
      </c>
      <c r="J365" s="9">
        <f>VLOOKUP(H365,[1]zmluvy_detail!$C$2:$D$172,2,0)</f>
        <v>43207</v>
      </c>
      <c r="K365" s="10" t="s">
        <v>355</v>
      </c>
      <c r="L365" s="11" t="s">
        <v>9</v>
      </c>
      <c r="M365" s="6">
        <v>713.84</v>
      </c>
      <c r="N365" s="6">
        <f t="shared" si="7"/>
        <v>856.60800000000006</v>
      </c>
      <c r="O365" s="7"/>
      <c r="P365" s="2"/>
    </row>
    <row r="366" spans="1:16" ht="45" x14ac:dyDescent="0.15">
      <c r="A366" s="1" t="s">
        <v>968</v>
      </c>
      <c r="B366" s="2" t="s">
        <v>203</v>
      </c>
      <c r="C366" s="2" t="s">
        <v>92</v>
      </c>
      <c r="D366" s="3">
        <v>42499500</v>
      </c>
      <c r="E366" s="2" t="s">
        <v>18</v>
      </c>
      <c r="F366" s="3">
        <v>35760419</v>
      </c>
      <c r="G366" s="2">
        <v>3833593</v>
      </c>
      <c r="H366" s="2" t="s">
        <v>549</v>
      </c>
      <c r="I366" s="8">
        <v>80</v>
      </c>
      <c r="J366" s="9">
        <f>VLOOKUP(H366,[1]zmluvy_detail!$C$2:$D$172,2,0)</f>
        <v>43207</v>
      </c>
      <c r="K366" s="10" t="s">
        <v>356</v>
      </c>
      <c r="L366" s="11" t="s">
        <v>11</v>
      </c>
      <c r="M366" s="6">
        <v>713.84</v>
      </c>
      <c r="N366" s="6">
        <f t="shared" si="7"/>
        <v>856.60800000000006</v>
      </c>
      <c r="O366" s="7"/>
      <c r="P366" s="2"/>
    </row>
    <row r="367" spans="1:16" ht="45" x14ac:dyDescent="0.15">
      <c r="A367" s="1" t="s">
        <v>968</v>
      </c>
      <c r="B367" s="2" t="s">
        <v>203</v>
      </c>
      <c r="C367" s="2" t="s">
        <v>92</v>
      </c>
      <c r="D367" s="3">
        <v>42499500</v>
      </c>
      <c r="E367" s="2" t="s">
        <v>18</v>
      </c>
      <c r="F367" s="3">
        <v>35760419</v>
      </c>
      <c r="G367" s="2">
        <v>3833593</v>
      </c>
      <c r="H367" s="2" t="s">
        <v>549</v>
      </c>
      <c r="I367" s="8">
        <v>80</v>
      </c>
      <c r="J367" s="9">
        <f>VLOOKUP(H367,[1]zmluvy_detail!$C$2:$D$172,2,0)</f>
        <v>43207</v>
      </c>
      <c r="K367" s="10" t="s">
        <v>357</v>
      </c>
      <c r="L367" s="11" t="s">
        <v>9</v>
      </c>
      <c r="M367" s="6">
        <v>713.84</v>
      </c>
      <c r="N367" s="6">
        <f t="shared" si="7"/>
        <v>856.60800000000006</v>
      </c>
      <c r="O367" s="7"/>
      <c r="P367" s="2"/>
    </row>
    <row r="368" spans="1:16" ht="60" x14ac:dyDescent="0.15">
      <c r="A368" s="1" t="s">
        <v>968</v>
      </c>
      <c r="B368" s="2" t="s">
        <v>203</v>
      </c>
      <c r="C368" s="2" t="s">
        <v>92</v>
      </c>
      <c r="D368" s="3">
        <v>42499500</v>
      </c>
      <c r="E368" s="2" t="s">
        <v>18</v>
      </c>
      <c r="F368" s="3">
        <v>35760419</v>
      </c>
      <c r="G368" s="2">
        <v>3833593</v>
      </c>
      <c r="H368" s="2" t="s">
        <v>549</v>
      </c>
      <c r="I368" s="8">
        <v>80</v>
      </c>
      <c r="J368" s="9">
        <f>VLOOKUP(H368,[1]zmluvy_detail!$C$2:$D$172,2,0)</f>
        <v>43207</v>
      </c>
      <c r="K368" s="10" t="s">
        <v>358</v>
      </c>
      <c r="L368" s="11" t="s">
        <v>9</v>
      </c>
      <c r="M368" s="6">
        <v>713.84</v>
      </c>
      <c r="N368" s="6">
        <f t="shared" si="7"/>
        <v>856.60800000000006</v>
      </c>
      <c r="O368" s="7"/>
      <c r="P368" s="2"/>
    </row>
    <row r="369" spans="1:16" ht="75" x14ac:dyDescent="0.15">
      <c r="A369" s="1" t="s">
        <v>968</v>
      </c>
      <c r="B369" s="2" t="s">
        <v>203</v>
      </c>
      <c r="C369" s="2" t="s">
        <v>92</v>
      </c>
      <c r="D369" s="3">
        <v>42499500</v>
      </c>
      <c r="E369" s="2" t="s">
        <v>18</v>
      </c>
      <c r="F369" s="3">
        <v>35760419</v>
      </c>
      <c r="G369" s="2">
        <v>3833593</v>
      </c>
      <c r="H369" s="2" t="s">
        <v>549</v>
      </c>
      <c r="I369" s="8">
        <v>80</v>
      </c>
      <c r="J369" s="9">
        <f>VLOOKUP(H369,[1]zmluvy_detail!$C$2:$D$172,2,0)</f>
        <v>43207</v>
      </c>
      <c r="K369" s="10" t="s">
        <v>359</v>
      </c>
      <c r="L369" s="11" t="s">
        <v>9</v>
      </c>
      <c r="M369" s="6">
        <v>713.84</v>
      </c>
      <c r="N369" s="6">
        <f t="shared" si="7"/>
        <v>856.60800000000006</v>
      </c>
      <c r="O369" s="7"/>
      <c r="P369" s="2"/>
    </row>
    <row r="370" spans="1:16" ht="15" x14ac:dyDescent="0.15">
      <c r="A370" s="1" t="s">
        <v>968</v>
      </c>
      <c r="B370" s="2" t="s">
        <v>203</v>
      </c>
      <c r="C370" s="2" t="s">
        <v>17</v>
      </c>
      <c r="D370" s="3">
        <v>151742</v>
      </c>
      <c r="E370" s="2" t="s">
        <v>422</v>
      </c>
      <c r="F370" s="3">
        <v>31385401</v>
      </c>
      <c r="G370" s="2">
        <v>3606594</v>
      </c>
      <c r="H370" s="2" t="s">
        <v>550</v>
      </c>
      <c r="I370" s="8">
        <v>81</v>
      </c>
      <c r="J370" s="9">
        <f>VLOOKUP(H370,[1]zmluvy_detail!$C$2:$D$172,2,0)</f>
        <v>43343</v>
      </c>
      <c r="K370" s="2" t="s">
        <v>360</v>
      </c>
      <c r="L370" s="11" t="s">
        <v>8</v>
      </c>
      <c r="M370" s="6">
        <v>700</v>
      </c>
      <c r="N370" s="6">
        <f t="shared" si="7"/>
        <v>840</v>
      </c>
      <c r="O370" s="7"/>
      <c r="P370" s="2"/>
    </row>
    <row r="371" spans="1:16" ht="15" x14ac:dyDescent="0.15">
      <c r="A371" s="1" t="s">
        <v>968</v>
      </c>
      <c r="B371" s="2" t="s">
        <v>203</v>
      </c>
      <c r="C371" s="2" t="s">
        <v>17</v>
      </c>
      <c r="D371" s="3">
        <v>151742</v>
      </c>
      <c r="E371" s="2" t="s">
        <v>422</v>
      </c>
      <c r="F371" s="3">
        <v>31385401</v>
      </c>
      <c r="G371" s="2">
        <v>3606594</v>
      </c>
      <c r="H371" s="2" t="s">
        <v>550</v>
      </c>
      <c r="I371" s="8">
        <v>81</v>
      </c>
      <c r="J371" s="9">
        <f>VLOOKUP(H371,[1]zmluvy_detail!$C$2:$D$172,2,0)</f>
        <v>43343</v>
      </c>
      <c r="K371" s="2" t="s">
        <v>361</v>
      </c>
      <c r="L371" s="11" t="s">
        <v>8</v>
      </c>
      <c r="M371" s="6">
        <v>680</v>
      </c>
      <c r="N371" s="6">
        <f t="shared" si="7"/>
        <v>816</v>
      </c>
      <c r="O371" s="7"/>
      <c r="P371" s="2"/>
    </row>
    <row r="372" spans="1:16" ht="15" x14ac:dyDescent="0.15">
      <c r="A372" s="1" t="s">
        <v>968</v>
      </c>
      <c r="B372" s="2" t="s">
        <v>203</v>
      </c>
      <c r="C372" s="2" t="s">
        <v>17</v>
      </c>
      <c r="D372" s="3">
        <v>151742</v>
      </c>
      <c r="E372" s="2" t="s">
        <v>422</v>
      </c>
      <c r="F372" s="3">
        <v>31385401</v>
      </c>
      <c r="G372" s="2">
        <v>3606594</v>
      </c>
      <c r="H372" s="2" t="s">
        <v>550</v>
      </c>
      <c r="I372" s="8">
        <v>81</v>
      </c>
      <c r="J372" s="9">
        <f>VLOOKUP(H372,[1]zmluvy_detail!$C$2:$D$172,2,0)</f>
        <v>43343</v>
      </c>
      <c r="K372" s="2" t="s">
        <v>362</v>
      </c>
      <c r="L372" s="11" t="s">
        <v>8</v>
      </c>
      <c r="M372" s="6">
        <v>680</v>
      </c>
      <c r="N372" s="6">
        <f t="shared" si="7"/>
        <v>816</v>
      </c>
      <c r="O372" s="7"/>
      <c r="P372" s="2"/>
    </row>
    <row r="373" spans="1:16" ht="15" x14ac:dyDescent="0.15">
      <c r="A373" s="1" t="s">
        <v>968</v>
      </c>
      <c r="B373" s="2" t="s">
        <v>203</v>
      </c>
      <c r="C373" s="2" t="s">
        <v>17</v>
      </c>
      <c r="D373" s="3">
        <v>151742</v>
      </c>
      <c r="E373" s="2" t="s">
        <v>422</v>
      </c>
      <c r="F373" s="3">
        <v>31385401</v>
      </c>
      <c r="G373" s="2">
        <v>3606594</v>
      </c>
      <c r="H373" s="2" t="s">
        <v>550</v>
      </c>
      <c r="I373" s="8">
        <v>81</v>
      </c>
      <c r="J373" s="9">
        <f>VLOOKUP(H373,[1]zmluvy_detail!$C$2:$D$172,2,0)</f>
        <v>43343</v>
      </c>
      <c r="K373" s="2" t="s">
        <v>363</v>
      </c>
      <c r="L373" s="11" t="s">
        <v>8</v>
      </c>
      <c r="M373" s="6">
        <v>660</v>
      </c>
      <c r="N373" s="6">
        <f t="shared" si="7"/>
        <v>792</v>
      </c>
      <c r="O373" s="7"/>
      <c r="P373" s="2"/>
    </row>
    <row r="374" spans="1:16" ht="15" x14ac:dyDescent="0.15">
      <c r="A374" s="1" t="s">
        <v>968</v>
      </c>
      <c r="B374" s="2" t="s">
        <v>203</v>
      </c>
      <c r="C374" s="2" t="s">
        <v>17</v>
      </c>
      <c r="D374" s="3">
        <v>151742</v>
      </c>
      <c r="E374" s="2" t="s">
        <v>422</v>
      </c>
      <c r="F374" s="3">
        <v>31385401</v>
      </c>
      <c r="G374" s="2">
        <v>3606594</v>
      </c>
      <c r="H374" s="2" t="s">
        <v>550</v>
      </c>
      <c r="I374" s="8">
        <v>81</v>
      </c>
      <c r="J374" s="9">
        <f>VLOOKUP(H374,[1]zmluvy_detail!$C$2:$D$172,2,0)</f>
        <v>43343</v>
      </c>
      <c r="K374" s="2" t="s">
        <v>364</v>
      </c>
      <c r="L374" s="11" t="s">
        <v>8</v>
      </c>
      <c r="M374" s="6">
        <v>580</v>
      </c>
      <c r="N374" s="6">
        <f t="shared" si="7"/>
        <v>696</v>
      </c>
      <c r="O374" s="7"/>
      <c r="P374" s="2"/>
    </row>
    <row r="375" spans="1:16" ht="15" x14ac:dyDescent="0.15">
      <c r="A375" s="1" t="s">
        <v>968</v>
      </c>
      <c r="B375" s="2" t="s">
        <v>203</v>
      </c>
      <c r="C375" s="2" t="s">
        <v>17</v>
      </c>
      <c r="D375" s="3">
        <v>151742</v>
      </c>
      <c r="E375" s="2" t="s">
        <v>422</v>
      </c>
      <c r="F375" s="3">
        <v>31385401</v>
      </c>
      <c r="G375" s="2">
        <v>3606594</v>
      </c>
      <c r="H375" s="2" t="s">
        <v>550</v>
      </c>
      <c r="I375" s="8">
        <v>81</v>
      </c>
      <c r="J375" s="9">
        <f>VLOOKUP(H375,[1]zmluvy_detail!$C$2:$D$172,2,0)</f>
        <v>43343</v>
      </c>
      <c r="K375" s="2" t="s">
        <v>365</v>
      </c>
      <c r="L375" s="11" t="s">
        <v>8</v>
      </c>
      <c r="M375" s="6">
        <v>600</v>
      </c>
      <c r="N375" s="6">
        <f t="shared" si="7"/>
        <v>720</v>
      </c>
      <c r="O375" s="7"/>
      <c r="P375" s="2"/>
    </row>
    <row r="376" spans="1:16" ht="15" x14ac:dyDescent="0.15">
      <c r="A376" s="1" t="s">
        <v>968</v>
      </c>
      <c r="B376" s="2" t="s">
        <v>203</v>
      </c>
      <c r="C376" s="2" t="s">
        <v>17</v>
      </c>
      <c r="D376" s="3">
        <v>151742</v>
      </c>
      <c r="E376" s="2" t="s">
        <v>422</v>
      </c>
      <c r="F376" s="3">
        <v>31385401</v>
      </c>
      <c r="G376" s="2">
        <v>3606594</v>
      </c>
      <c r="H376" s="2" t="s">
        <v>550</v>
      </c>
      <c r="I376" s="8">
        <v>81</v>
      </c>
      <c r="J376" s="9">
        <f>VLOOKUP(H376,[1]zmluvy_detail!$C$2:$D$172,2,0)</f>
        <v>43343</v>
      </c>
      <c r="K376" s="2" t="s">
        <v>366</v>
      </c>
      <c r="L376" s="11" t="s">
        <v>8</v>
      </c>
      <c r="M376" s="6">
        <v>580</v>
      </c>
      <c r="N376" s="6">
        <f t="shared" si="7"/>
        <v>696</v>
      </c>
      <c r="O376" s="7"/>
      <c r="P376" s="2"/>
    </row>
    <row r="377" spans="1:16" ht="15" x14ac:dyDescent="0.15">
      <c r="A377" s="1" t="s">
        <v>968</v>
      </c>
      <c r="B377" s="2" t="s">
        <v>203</v>
      </c>
      <c r="C377" s="2" t="s">
        <v>17</v>
      </c>
      <c r="D377" s="3">
        <v>151742</v>
      </c>
      <c r="E377" s="2" t="s">
        <v>422</v>
      </c>
      <c r="F377" s="3">
        <v>31385401</v>
      </c>
      <c r="G377" s="2">
        <v>3606594</v>
      </c>
      <c r="H377" s="2" t="s">
        <v>550</v>
      </c>
      <c r="I377" s="8">
        <v>81</v>
      </c>
      <c r="J377" s="9">
        <f>VLOOKUP(H377,[1]zmluvy_detail!$C$2:$D$172,2,0)</f>
        <v>43343</v>
      </c>
      <c r="K377" s="2" t="s">
        <v>367</v>
      </c>
      <c r="L377" s="11" t="s">
        <v>8</v>
      </c>
      <c r="M377" s="6">
        <v>540</v>
      </c>
      <c r="N377" s="6">
        <f t="shared" si="7"/>
        <v>648</v>
      </c>
      <c r="O377" s="7"/>
      <c r="P377" s="2"/>
    </row>
    <row r="378" spans="1:16" ht="15" x14ac:dyDescent="0.15">
      <c r="A378" s="1" t="s">
        <v>968</v>
      </c>
      <c r="B378" s="2" t="s">
        <v>203</v>
      </c>
      <c r="C378" s="2" t="s">
        <v>17</v>
      </c>
      <c r="D378" s="3">
        <v>151742</v>
      </c>
      <c r="E378" s="2" t="s">
        <v>422</v>
      </c>
      <c r="F378" s="3">
        <v>31385401</v>
      </c>
      <c r="G378" s="2">
        <v>3606594</v>
      </c>
      <c r="H378" s="2" t="s">
        <v>550</v>
      </c>
      <c r="I378" s="8">
        <v>81</v>
      </c>
      <c r="J378" s="9">
        <f>VLOOKUP(H378,[1]zmluvy_detail!$C$2:$D$172,2,0)</f>
        <v>43343</v>
      </c>
      <c r="K378" s="2" t="s">
        <v>368</v>
      </c>
      <c r="L378" s="11" t="s">
        <v>8</v>
      </c>
      <c r="M378" s="6">
        <v>540</v>
      </c>
      <c r="N378" s="6">
        <f t="shared" si="7"/>
        <v>648</v>
      </c>
      <c r="O378" s="7"/>
      <c r="P378" s="2"/>
    </row>
    <row r="379" spans="1:16" ht="60" x14ac:dyDescent="0.15">
      <c r="A379" s="1" t="s">
        <v>968</v>
      </c>
      <c r="B379" s="2" t="s">
        <v>203</v>
      </c>
      <c r="C379" s="2" t="s">
        <v>57</v>
      </c>
      <c r="D379" s="3">
        <v>36631124</v>
      </c>
      <c r="E379" s="2" t="s">
        <v>423</v>
      </c>
      <c r="F379" s="3">
        <v>45650276</v>
      </c>
      <c r="G379" s="2">
        <v>3517841</v>
      </c>
      <c r="H379" s="2" t="s">
        <v>551</v>
      </c>
      <c r="I379" s="8">
        <v>82</v>
      </c>
      <c r="J379" s="9">
        <f>VLOOKUP(H379,[1]zmluvy_detail!$C$2:$D$172,2,0)</f>
        <v>43272</v>
      </c>
      <c r="K379" s="10" t="s">
        <v>369</v>
      </c>
      <c r="L379" s="11" t="s">
        <v>14</v>
      </c>
      <c r="M379" s="6">
        <v>472</v>
      </c>
      <c r="N379" s="6">
        <f t="shared" si="7"/>
        <v>566.4</v>
      </c>
      <c r="O379" s="7"/>
      <c r="P379" s="2"/>
    </row>
    <row r="380" spans="1:16" ht="60" x14ac:dyDescent="0.15">
      <c r="A380" s="1" t="s">
        <v>968</v>
      </c>
      <c r="B380" s="2" t="s">
        <v>203</v>
      </c>
      <c r="C380" s="2" t="s">
        <v>57</v>
      </c>
      <c r="D380" s="3">
        <v>36631124</v>
      </c>
      <c r="E380" s="2" t="s">
        <v>423</v>
      </c>
      <c r="F380" s="3">
        <v>45650276</v>
      </c>
      <c r="G380" s="2">
        <v>3517841</v>
      </c>
      <c r="H380" s="2" t="s">
        <v>551</v>
      </c>
      <c r="I380" s="8">
        <v>82</v>
      </c>
      <c r="J380" s="9">
        <f>VLOOKUP(H380,[1]zmluvy_detail!$C$2:$D$172,2,0)</f>
        <v>43272</v>
      </c>
      <c r="K380" s="10" t="s">
        <v>370</v>
      </c>
      <c r="L380" s="11" t="s">
        <v>14</v>
      </c>
      <c r="M380" s="6">
        <v>632</v>
      </c>
      <c r="N380" s="6">
        <f t="shared" si="7"/>
        <v>758.4</v>
      </c>
      <c r="O380" s="7"/>
      <c r="P380" s="2"/>
    </row>
    <row r="381" spans="1:16" ht="75" x14ac:dyDescent="0.15">
      <c r="A381" s="1" t="s">
        <v>968</v>
      </c>
      <c r="B381" s="2" t="s">
        <v>203</v>
      </c>
      <c r="C381" s="2" t="s">
        <v>57</v>
      </c>
      <c r="D381" s="3">
        <v>36631124</v>
      </c>
      <c r="E381" s="2" t="s">
        <v>423</v>
      </c>
      <c r="F381" s="3">
        <v>45650276</v>
      </c>
      <c r="G381" s="2">
        <v>3517841</v>
      </c>
      <c r="H381" s="2" t="s">
        <v>551</v>
      </c>
      <c r="I381" s="8">
        <v>82</v>
      </c>
      <c r="J381" s="9">
        <f>VLOOKUP(H381,[1]zmluvy_detail!$C$2:$D$172,2,0)</f>
        <v>43272</v>
      </c>
      <c r="K381" s="10" t="s">
        <v>371</v>
      </c>
      <c r="L381" s="11" t="s">
        <v>14</v>
      </c>
      <c r="M381" s="6">
        <v>632</v>
      </c>
      <c r="N381" s="6">
        <f t="shared" si="7"/>
        <v>758.4</v>
      </c>
      <c r="O381" s="7"/>
      <c r="P381" s="2"/>
    </row>
    <row r="382" spans="1:16" ht="14" x14ac:dyDescent="0.15">
      <c r="A382" s="1" t="s">
        <v>968</v>
      </c>
      <c r="B382" s="2" t="s">
        <v>203</v>
      </c>
      <c r="C382" s="2" t="s">
        <v>424</v>
      </c>
      <c r="D382" s="3">
        <v>42355826</v>
      </c>
      <c r="E382" s="2" t="s">
        <v>425</v>
      </c>
      <c r="F382" s="3">
        <v>35823526</v>
      </c>
      <c r="G382" s="2">
        <v>3664488</v>
      </c>
      <c r="H382" s="2" t="s">
        <v>552</v>
      </c>
      <c r="I382" s="8">
        <v>83</v>
      </c>
      <c r="J382" s="9">
        <f>VLOOKUP(H382,[1]zmluvy_detail!$C$2:$D$172,2,0)</f>
        <v>43371</v>
      </c>
      <c r="K382" s="2" t="s">
        <v>372</v>
      </c>
      <c r="L382" s="5" t="s">
        <v>10</v>
      </c>
      <c r="M382" s="6">
        <v>200</v>
      </c>
      <c r="N382" s="6">
        <f t="shared" si="7"/>
        <v>240</v>
      </c>
      <c r="O382" s="7"/>
      <c r="P382" s="2"/>
    </row>
    <row r="383" spans="1:16" ht="90" x14ac:dyDescent="0.15">
      <c r="A383" s="1" t="s">
        <v>968</v>
      </c>
      <c r="B383" s="2" t="s">
        <v>203</v>
      </c>
      <c r="C383" s="2" t="s">
        <v>426</v>
      </c>
      <c r="D383" s="3">
        <v>682420</v>
      </c>
      <c r="E383" s="2" t="s">
        <v>427</v>
      </c>
      <c r="F383" s="3">
        <v>35800593</v>
      </c>
      <c r="G383" s="2">
        <v>3590441</v>
      </c>
      <c r="H383" s="2" t="s">
        <v>553</v>
      </c>
      <c r="I383" s="8">
        <v>84</v>
      </c>
      <c r="J383" s="9">
        <f>VLOOKUP(H383,[1]zmluvy_detail!$C$2:$D$172,2,0)</f>
        <v>43328</v>
      </c>
      <c r="K383" s="10" t="s">
        <v>373</v>
      </c>
      <c r="L383" s="11" t="s">
        <v>13</v>
      </c>
      <c r="M383" s="6">
        <v>980</v>
      </c>
      <c r="N383" s="6">
        <f t="shared" si="7"/>
        <v>1176</v>
      </c>
      <c r="O383" s="7"/>
      <c r="P383" s="2"/>
    </row>
    <row r="384" spans="1:16" ht="90" x14ac:dyDescent="0.15">
      <c r="A384" s="1" t="s">
        <v>968</v>
      </c>
      <c r="B384" s="2" t="s">
        <v>203</v>
      </c>
      <c r="C384" s="2" t="s">
        <v>426</v>
      </c>
      <c r="D384" s="3">
        <v>682420</v>
      </c>
      <c r="E384" s="2" t="s">
        <v>427</v>
      </c>
      <c r="F384" s="3">
        <v>35800593</v>
      </c>
      <c r="G384" s="2">
        <v>3590441</v>
      </c>
      <c r="H384" s="2" t="s">
        <v>553</v>
      </c>
      <c r="I384" s="8">
        <v>84</v>
      </c>
      <c r="J384" s="9">
        <f>VLOOKUP(H384,[1]zmluvy_detail!$C$2:$D$172,2,0)</f>
        <v>43328</v>
      </c>
      <c r="K384" s="10" t="s">
        <v>373</v>
      </c>
      <c r="L384" s="11" t="s">
        <v>10</v>
      </c>
      <c r="M384" s="6">
        <v>980</v>
      </c>
      <c r="N384" s="6">
        <f t="shared" si="7"/>
        <v>1176</v>
      </c>
      <c r="O384" s="7"/>
      <c r="P384" s="2"/>
    </row>
    <row r="385" spans="1:16" ht="90" x14ac:dyDescent="0.15">
      <c r="A385" s="1" t="s">
        <v>968</v>
      </c>
      <c r="B385" s="2" t="s">
        <v>203</v>
      </c>
      <c r="C385" s="2" t="s">
        <v>426</v>
      </c>
      <c r="D385" s="3">
        <v>682420</v>
      </c>
      <c r="E385" s="2" t="s">
        <v>427</v>
      </c>
      <c r="F385" s="3">
        <v>35800593</v>
      </c>
      <c r="G385" s="2">
        <v>3590441</v>
      </c>
      <c r="H385" s="2" t="s">
        <v>553</v>
      </c>
      <c r="I385" s="8">
        <v>84</v>
      </c>
      <c r="J385" s="9">
        <f>VLOOKUP(H385,[1]zmluvy_detail!$C$2:$D$172,2,0)</f>
        <v>43328</v>
      </c>
      <c r="K385" s="10" t="s">
        <v>374</v>
      </c>
      <c r="L385" s="11" t="s">
        <v>13</v>
      </c>
      <c r="M385" s="6">
        <v>1066.6666666666667</v>
      </c>
      <c r="N385" s="6">
        <f t="shared" si="7"/>
        <v>1280</v>
      </c>
      <c r="O385" s="7"/>
      <c r="P385" s="2"/>
    </row>
    <row r="386" spans="1:16" ht="90" x14ac:dyDescent="0.15">
      <c r="A386" s="1" t="s">
        <v>968</v>
      </c>
      <c r="B386" s="2" t="s">
        <v>203</v>
      </c>
      <c r="C386" s="2" t="s">
        <v>426</v>
      </c>
      <c r="D386" s="3">
        <v>682420</v>
      </c>
      <c r="E386" s="2" t="s">
        <v>427</v>
      </c>
      <c r="F386" s="3">
        <v>35800593</v>
      </c>
      <c r="G386" s="2">
        <v>3590441</v>
      </c>
      <c r="H386" s="2" t="s">
        <v>553</v>
      </c>
      <c r="I386" s="8">
        <v>84</v>
      </c>
      <c r="J386" s="9">
        <f>VLOOKUP(H386,[1]zmluvy_detail!$C$2:$D$172,2,0)</f>
        <v>43328</v>
      </c>
      <c r="K386" s="10" t="s">
        <v>374</v>
      </c>
      <c r="L386" s="11" t="s">
        <v>10</v>
      </c>
      <c r="M386" s="6">
        <v>1066.6666666666667</v>
      </c>
      <c r="N386" s="6">
        <f t="shared" si="7"/>
        <v>1280</v>
      </c>
      <c r="O386" s="7"/>
      <c r="P386" s="2"/>
    </row>
    <row r="387" spans="1:16" ht="120" x14ac:dyDescent="0.15">
      <c r="A387" s="1" t="s">
        <v>968</v>
      </c>
      <c r="B387" s="2" t="s">
        <v>203</v>
      </c>
      <c r="C387" s="2" t="s">
        <v>426</v>
      </c>
      <c r="D387" s="3">
        <v>682420</v>
      </c>
      <c r="E387" s="2" t="s">
        <v>427</v>
      </c>
      <c r="F387" s="3">
        <v>35800593</v>
      </c>
      <c r="G387" s="2">
        <v>3590441</v>
      </c>
      <c r="H387" s="2" t="s">
        <v>553</v>
      </c>
      <c r="I387" s="8">
        <v>84</v>
      </c>
      <c r="J387" s="9">
        <f>VLOOKUP(H387,[1]zmluvy_detail!$C$2:$D$172,2,0)</f>
        <v>43328</v>
      </c>
      <c r="K387" s="10" t="s">
        <v>375</v>
      </c>
      <c r="L387" s="11" t="s">
        <v>13</v>
      </c>
      <c r="M387" s="6">
        <v>780</v>
      </c>
      <c r="N387" s="6">
        <f t="shared" si="7"/>
        <v>936</v>
      </c>
      <c r="O387" s="7"/>
      <c r="P387" s="2"/>
    </row>
    <row r="388" spans="1:16" ht="120" x14ac:dyDescent="0.15">
      <c r="A388" s="1" t="s">
        <v>968</v>
      </c>
      <c r="B388" s="2" t="s">
        <v>203</v>
      </c>
      <c r="C388" s="2" t="s">
        <v>426</v>
      </c>
      <c r="D388" s="3">
        <v>682420</v>
      </c>
      <c r="E388" s="2" t="s">
        <v>427</v>
      </c>
      <c r="F388" s="3">
        <v>35800593</v>
      </c>
      <c r="G388" s="2">
        <v>3590441</v>
      </c>
      <c r="H388" s="2" t="s">
        <v>553</v>
      </c>
      <c r="I388" s="8">
        <v>84</v>
      </c>
      <c r="J388" s="9">
        <f>VLOOKUP(H388,[1]zmluvy_detail!$C$2:$D$172,2,0)</f>
        <v>43328</v>
      </c>
      <c r="K388" s="10" t="s">
        <v>375</v>
      </c>
      <c r="L388" s="11" t="s">
        <v>10</v>
      </c>
      <c r="M388" s="6">
        <v>780</v>
      </c>
      <c r="N388" s="6">
        <f t="shared" si="7"/>
        <v>936</v>
      </c>
      <c r="O388" s="7"/>
      <c r="P388" s="2"/>
    </row>
    <row r="389" spans="1:16" ht="30" x14ac:dyDescent="0.15">
      <c r="A389" s="1" t="s">
        <v>968</v>
      </c>
      <c r="B389" s="2" t="s">
        <v>203</v>
      </c>
      <c r="C389" s="2" t="s">
        <v>426</v>
      </c>
      <c r="D389" s="3">
        <v>682420</v>
      </c>
      <c r="E389" s="2" t="s">
        <v>427</v>
      </c>
      <c r="F389" s="3">
        <v>35800593</v>
      </c>
      <c r="G389" s="2">
        <v>3590441</v>
      </c>
      <c r="H389" s="2" t="s">
        <v>553</v>
      </c>
      <c r="I389" s="8">
        <v>84</v>
      </c>
      <c r="J389" s="9">
        <f>VLOOKUP(H389,[1]zmluvy_detail!$C$2:$D$172,2,0)</f>
        <v>43328</v>
      </c>
      <c r="K389" s="2" t="s">
        <v>376</v>
      </c>
      <c r="L389" s="11" t="s">
        <v>16</v>
      </c>
      <c r="M389" s="6">
        <v>600</v>
      </c>
      <c r="N389" s="6">
        <f t="shared" si="7"/>
        <v>720</v>
      </c>
      <c r="O389" s="7"/>
      <c r="P389" s="2"/>
    </row>
    <row r="390" spans="1:16" ht="14" x14ac:dyDescent="0.15">
      <c r="A390" s="1" t="s">
        <v>968</v>
      </c>
      <c r="B390" s="2" t="s">
        <v>203</v>
      </c>
      <c r="C390" s="2" t="s">
        <v>426</v>
      </c>
      <c r="D390" s="3">
        <v>682420</v>
      </c>
      <c r="E390" s="2" t="s">
        <v>427</v>
      </c>
      <c r="F390" s="3">
        <v>35800593</v>
      </c>
      <c r="G390" s="2">
        <v>3590441</v>
      </c>
      <c r="H390" s="2" t="s">
        <v>553</v>
      </c>
      <c r="I390" s="8">
        <v>84</v>
      </c>
      <c r="J390" s="9">
        <f>VLOOKUP(H390,[1]zmluvy_detail!$C$2:$D$172,2,0)</f>
        <v>43328</v>
      </c>
      <c r="K390" s="2" t="s">
        <v>10</v>
      </c>
      <c r="L390" s="5" t="s">
        <v>10</v>
      </c>
      <c r="M390" s="6">
        <v>544</v>
      </c>
      <c r="N390" s="6">
        <f t="shared" si="7"/>
        <v>652.79999999999995</v>
      </c>
      <c r="O390" s="7"/>
      <c r="P390" s="2"/>
    </row>
    <row r="391" spans="1:16" ht="15" x14ac:dyDescent="0.15">
      <c r="A391" s="1" t="s">
        <v>968</v>
      </c>
      <c r="B391" s="2" t="s">
        <v>203</v>
      </c>
      <c r="C391" s="2" t="s">
        <v>426</v>
      </c>
      <c r="D391" s="3">
        <v>682420</v>
      </c>
      <c r="E391" s="2" t="s">
        <v>427</v>
      </c>
      <c r="F391" s="3">
        <v>35800593</v>
      </c>
      <c r="G391" s="2">
        <v>3590441</v>
      </c>
      <c r="H391" s="2" t="s">
        <v>553</v>
      </c>
      <c r="I391" s="8">
        <v>84</v>
      </c>
      <c r="J391" s="9">
        <f>VLOOKUP(H391,[1]zmluvy_detail!$C$2:$D$172,2,0)</f>
        <v>43328</v>
      </c>
      <c r="K391" s="2" t="s">
        <v>377</v>
      </c>
      <c r="L391" s="11" t="s">
        <v>13</v>
      </c>
      <c r="M391" s="6">
        <v>544</v>
      </c>
      <c r="N391" s="6">
        <f t="shared" si="7"/>
        <v>652.79999999999995</v>
      </c>
      <c r="O391" s="7"/>
      <c r="P391" s="2"/>
    </row>
    <row r="392" spans="1:16" ht="15" x14ac:dyDescent="0.15">
      <c r="A392" s="1" t="s">
        <v>968</v>
      </c>
      <c r="B392" s="2" t="s">
        <v>203</v>
      </c>
      <c r="C392" s="2" t="s">
        <v>426</v>
      </c>
      <c r="D392" s="3">
        <v>682420</v>
      </c>
      <c r="E392" s="2" t="s">
        <v>427</v>
      </c>
      <c r="F392" s="3">
        <v>35800593</v>
      </c>
      <c r="G392" s="2">
        <v>3590441</v>
      </c>
      <c r="H392" s="2" t="s">
        <v>553</v>
      </c>
      <c r="I392" s="8">
        <v>84</v>
      </c>
      <c r="J392" s="9">
        <f>VLOOKUP(H392,[1]zmluvy_detail!$C$2:$D$172,2,0)</f>
        <v>43328</v>
      </c>
      <c r="K392" s="2" t="s">
        <v>281</v>
      </c>
      <c r="L392" s="11" t="s">
        <v>12</v>
      </c>
      <c r="M392" s="6">
        <v>400</v>
      </c>
      <c r="N392" s="6">
        <f t="shared" si="7"/>
        <v>480</v>
      </c>
      <c r="O392" s="7"/>
      <c r="P392" s="2"/>
    </row>
    <row r="393" spans="1:16" ht="165" x14ac:dyDescent="0.15">
      <c r="A393" s="1" t="s">
        <v>968</v>
      </c>
      <c r="B393" s="2" t="s">
        <v>203</v>
      </c>
      <c r="C393" s="2" t="s">
        <v>428</v>
      </c>
      <c r="D393" s="3">
        <v>151513</v>
      </c>
      <c r="E393" s="2" t="s">
        <v>429</v>
      </c>
      <c r="F393" s="3">
        <v>44062443</v>
      </c>
      <c r="G393" s="2">
        <v>3504077</v>
      </c>
      <c r="H393" s="2" t="s">
        <v>554</v>
      </c>
      <c r="I393" s="8">
        <v>85</v>
      </c>
      <c r="J393" s="9">
        <f>VLOOKUP(H393,[1]zmluvy_detail!$C$2:$D$172,2,0)</f>
        <v>43264</v>
      </c>
      <c r="K393" s="10" t="s">
        <v>378</v>
      </c>
      <c r="L393" s="11" t="s">
        <v>9</v>
      </c>
      <c r="M393" s="6">
        <v>400</v>
      </c>
      <c r="N393" s="6">
        <f t="shared" si="7"/>
        <v>480</v>
      </c>
      <c r="O393" s="7"/>
      <c r="P393" s="2"/>
    </row>
    <row r="394" spans="1:16" ht="165" x14ac:dyDescent="0.15">
      <c r="A394" s="1" t="s">
        <v>968</v>
      </c>
      <c r="B394" s="2" t="s">
        <v>203</v>
      </c>
      <c r="C394" s="2" t="s">
        <v>428</v>
      </c>
      <c r="D394" s="3">
        <v>151513</v>
      </c>
      <c r="E394" s="2" t="s">
        <v>429</v>
      </c>
      <c r="F394" s="3">
        <v>44062443</v>
      </c>
      <c r="G394" s="2">
        <v>3504077</v>
      </c>
      <c r="H394" s="2" t="s">
        <v>554</v>
      </c>
      <c r="I394" s="8">
        <v>85</v>
      </c>
      <c r="J394" s="9">
        <f>VLOOKUP(H394,[1]zmluvy_detail!$C$2:$D$172,2,0)</f>
        <v>43264</v>
      </c>
      <c r="K394" s="10" t="s">
        <v>378</v>
      </c>
      <c r="L394" s="11" t="s">
        <v>10</v>
      </c>
      <c r="M394" s="6">
        <v>400</v>
      </c>
      <c r="N394" s="6">
        <f t="shared" si="7"/>
        <v>480</v>
      </c>
      <c r="O394" s="7"/>
      <c r="P394" s="2"/>
    </row>
    <row r="395" spans="1:16" ht="30" x14ac:dyDescent="0.15">
      <c r="A395" s="1" t="s">
        <v>968</v>
      </c>
      <c r="B395" s="2" t="s">
        <v>203</v>
      </c>
      <c r="C395" s="2" t="s">
        <v>313</v>
      </c>
      <c r="D395" s="3">
        <v>30794323</v>
      </c>
      <c r="E395" s="2" t="s">
        <v>73</v>
      </c>
      <c r="F395" s="3">
        <v>45650276</v>
      </c>
      <c r="G395" s="2">
        <v>3574637</v>
      </c>
      <c r="H395" s="2" t="s">
        <v>555</v>
      </c>
      <c r="I395" s="8">
        <v>86</v>
      </c>
      <c r="J395" s="9">
        <f>VLOOKUP(H395,[1]zmluvy_detail!$C$2:$D$172,2,0)</f>
        <v>43312</v>
      </c>
      <c r="K395" s="2" t="s">
        <v>276</v>
      </c>
      <c r="L395" s="11" t="s">
        <v>16</v>
      </c>
      <c r="M395" s="6">
        <v>720</v>
      </c>
      <c r="N395" s="6">
        <f t="shared" si="7"/>
        <v>864</v>
      </c>
      <c r="O395" s="7"/>
      <c r="P395" s="2"/>
    </row>
    <row r="396" spans="1:16" ht="15" x14ac:dyDescent="0.15">
      <c r="A396" s="1" t="s">
        <v>968</v>
      </c>
      <c r="B396" s="2" t="s">
        <v>203</v>
      </c>
      <c r="C396" s="2" t="s">
        <v>313</v>
      </c>
      <c r="D396" s="3">
        <v>30794323</v>
      </c>
      <c r="E396" s="2" t="s">
        <v>73</v>
      </c>
      <c r="F396" s="3">
        <v>45650276</v>
      </c>
      <c r="G396" s="2">
        <v>3574637</v>
      </c>
      <c r="H396" s="2" t="s">
        <v>555</v>
      </c>
      <c r="I396" s="8">
        <v>86</v>
      </c>
      <c r="J396" s="9">
        <f>VLOOKUP(H396,[1]zmluvy_detail!$C$2:$D$172,2,0)</f>
        <v>43312</v>
      </c>
      <c r="K396" s="2" t="s">
        <v>277</v>
      </c>
      <c r="L396" s="11" t="s">
        <v>7</v>
      </c>
      <c r="M396" s="6">
        <v>720</v>
      </c>
      <c r="N396" s="6">
        <f t="shared" si="7"/>
        <v>864</v>
      </c>
      <c r="O396" s="7"/>
      <c r="P396" s="2"/>
    </row>
    <row r="397" spans="1:16" ht="15" x14ac:dyDescent="0.15">
      <c r="A397" s="1" t="s">
        <v>968</v>
      </c>
      <c r="B397" s="2" t="s">
        <v>203</v>
      </c>
      <c r="C397" s="2" t="s">
        <v>313</v>
      </c>
      <c r="D397" s="3">
        <v>30794323</v>
      </c>
      <c r="E397" s="2" t="s">
        <v>73</v>
      </c>
      <c r="F397" s="3">
        <v>45650276</v>
      </c>
      <c r="G397" s="2">
        <v>3574637</v>
      </c>
      <c r="H397" s="2" t="s">
        <v>555</v>
      </c>
      <c r="I397" s="8">
        <v>86</v>
      </c>
      <c r="J397" s="9">
        <f>VLOOKUP(H397,[1]zmluvy_detail!$C$2:$D$172,2,0)</f>
        <v>43312</v>
      </c>
      <c r="K397" s="2" t="s">
        <v>379</v>
      </c>
      <c r="L397" s="11" t="s">
        <v>6</v>
      </c>
      <c r="M397" s="6">
        <v>720</v>
      </c>
      <c r="N397" s="6">
        <f t="shared" si="7"/>
        <v>864</v>
      </c>
      <c r="O397" s="7"/>
      <c r="P397" s="2"/>
    </row>
    <row r="398" spans="1:16" ht="14" x14ac:dyDescent="0.15">
      <c r="A398" s="1" t="s">
        <v>968</v>
      </c>
      <c r="B398" s="2" t="s">
        <v>203</v>
      </c>
      <c r="C398" s="2" t="s">
        <v>313</v>
      </c>
      <c r="D398" s="3">
        <v>30794323</v>
      </c>
      <c r="E398" s="2" t="s">
        <v>73</v>
      </c>
      <c r="F398" s="3">
        <v>45650276</v>
      </c>
      <c r="G398" s="2">
        <v>3574637</v>
      </c>
      <c r="H398" s="2" t="s">
        <v>555</v>
      </c>
      <c r="I398" s="8">
        <v>86</v>
      </c>
      <c r="J398" s="9">
        <f>VLOOKUP(H398,[1]zmluvy_detail!$C$2:$D$172,2,0)</f>
        <v>43312</v>
      </c>
      <c r="K398" s="2" t="s">
        <v>380</v>
      </c>
      <c r="L398" s="5" t="s">
        <v>10</v>
      </c>
      <c r="M398" s="6">
        <v>720</v>
      </c>
      <c r="N398" s="6">
        <f t="shared" si="7"/>
        <v>864</v>
      </c>
      <c r="O398" s="7"/>
      <c r="P398" s="2"/>
    </row>
    <row r="399" spans="1:16" ht="15" x14ac:dyDescent="0.15">
      <c r="A399" s="1" t="s">
        <v>968</v>
      </c>
      <c r="B399" s="2" t="s">
        <v>203</v>
      </c>
      <c r="C399" s="2" t="s">
        <v>313</v>
      </c>
      <c r="D399" s="3">
        <v>30794323</v>
      </c>
      <c r="E399" s="2" t="s">
        <v>73</v>
      </c>
      <c r="F399" s="3">
        <v>45650276</v>
      </c>
      <c r="G399" s="2">
        <v>3574637</v>
      </c>
      <c r="H399" s="2" t="s">
        <v>555</v>
      </c>
      <c r="I399" s="8">
        <v>86</v>
      </c>
      <c r="J399" s="9">
        <f>VLOOKUP(H399,[1]zmluvy_detail!$C$2:$D$172,2,0)</f>
        <v>43312</v>
      </c>
      <c r="K399" s="2" t="s">
        <v>381</v>
      </c>
      <c r="L399" s="11" t="s">
        <v>15</v>
      </c>
      <c r="M399" s="6">
        <v>720</v>
      </c>
      <c r="N399" s="6">
        <f t="shared" si="7"/>
        <v>864</v>
      </c>
      <c r="O399" s="7"/>
      <c r="P399" s="2"/>
    </row>
    <row r="400" spans="1:16" ht="15" x14ac:dyDescent="0.15">
      <c r="A400" s="1" t="s">
        <v>968</v>
      </c>
      <c r="B400" s="2" t="s">
        <v>203</v>
      </c>
      <c r="C400" s="2" t="s">
        <v>1029</v>
      </c>
      <c r="D400" s="3">
        <v>151564</v>
      </c>
      <c r="E400" s="2" t="s">
        <v>96</v>
      </c>
      <c r="F400" s="3">
        <v>31361552</v>
      </c>
      <c r="G400" s="2">
        <v>3803620</v>
      </c>
      <c r="H400" s="2" t="s">
        <v>556</v>
      </c>
      <c r="I400" s="8">
        <v>87</v>
      </c>
      <c r="J400" s="9">
        <f>VLOOKUP(H400,[1]zmluvy_detail!$C$2:$D$172,2,0)</f>
        <v>43438</v>
      </c>
      <c r="K400" s="2" t="s">
        <v>280</v>
      </c>
      <c r="L400" s="11" t="s">
        <v>13</v>
      </c>
      <c r="M400" s="6">
        <v>560</v>
      </c>
      <c r="N400" s="6">
        <f t="shared" si="7"/>
        <v>672</v>
      </c>
      <c r="O400" s="7"/>
      <c r="P400" s="2"/>
    </row>
    <row r="401" spans="1:16" ht="15" x14ac:dyDescent="0.15">
      <c r="A401" s="1" t="s">
        <v>968</v>
      </c>
      <c r="B401" s="2" t="s">
        <v>203</v>
      </c>
      <c r="C401" s="2" t="s">
        <v>1029</v>
      </c>
      <c r="D401" s="3">
        <v>151564</v>
      </c>
      <c r="E401" s="2" t="s">
        <v>96</v>
      </c>
      <c r="F401" s="3">
        <v>31361552</v>
      </c>
      <c r="G401" s="2">
        <v>3803620</v>
      </c>
      <c r="H401" s="2" t="s">
        <v>556</v>
      </c>
      <c r="I401" s="8">
        <v>87</v>
      </c>
      <c r="J401" s="9">
        <f>VLOOKUP(H401,[1]zmluvy_detail!$C$2:$D$172,2,0)</f>
        <v>43438</v>
      </c>
      <c r="K401" s="2" t="s">
        <v>382</v>
      </c>
      <c r="L401" s="11" t="s">
        <v>7</v>
      </c>
      <c r="M401" s="6">
        <v>720</v>
      </c>
      <c r="N401" s="6">
        <f t="shared" si="7"/>
        <v>864</v>
      </c>
      <c r="O401" s="7"/>
      <c r="P401" s="2"/>
    </row>
    <row r="402" spans="1:16" ht="30" x14ac:dyDescent="0.15">
      <c r="A402" s="1" t="s">
        <v>968</v>
      </c>
      <c r="B402" s="2" t="s">
        <v>203</v>
      </c>
      <c r="C402" s="2" t="s">
        <v>1029</v>
      </c>
      <c r="D402" s="3">
        <v>151564</v>
      </c>
      <c r="E402" s="2" t="s">
        <v>96</v>
      </c>
      <c r="F402" s="3">
        <v>31361552</v>
      </c>
      <c r="G402" s="2">
        <v>3803620</v>
      </c>
      <c r="H402" s="2" t="s">
        <v>556</v>
      </c>
      <c r="I402" s="8">
        <v>87</v>
      </c>
      <c r="J402" s="9">
        <f>VLOOKUP(H402,[1]zmluvy_detail!$C$2:$D$172,2,0)</f>
        <v>43438</v>
      </c>
      <c r="K402" s="2" t="s">
        <v>276</v>
      </c>
      <c r="L402" s="11" t="s">
        <v>16</v>
      </c>
      <c r="M402" s="6">
        <v>720</v>
      </c>
      <c r="N402" s="6">
        <f t="shared" si="7"/>
        <v>864</v>
      </c>
      <c r="O402" s="7"/>
      <c r="P402" s="2"/>
    </row>
    <row r="403" spans="1:16" ht="14" x14ac:dyDescent="0.15">
      <c r="A403" s="1" t="s">
        <v>968</v>
      </c>
      <c r="B403" s="2" t="s">
        <v>203</v>
      </c>
      <c r="C403" s="2" t="s">
        <v>1029</v>
      </c>
      <c r="D403" s="3">
        <v>151564</v>
      </c>
      <c r="E403" s="2" t="s">
        <v>96</v>
      </c>
      <c r="F403" s="3">
        <v>31361552</v>
      </c>
      <c r="G403" s="2">
        <v>3803620</v>
      </c>
      <c r="H403" s="2" t="s">
        <v>556</v>
      </c>
      <c r="I403" s="8">
        <v>87</v>
      </c>
      <c r="J403" s="9">
        <f>VLOOKUP(H403,[1]zmluvy_detail!$C$2:$D$172,2,0)</f>
        <v>43438</v>
      </c>
      <c r="K403" s="2" t="s">
        <v>10</v>
      </c>
      <c r="L403" s="5" t="s">
        <v>10</v>
      </c>
      <c r="M403" s="6">
        <v>640</v>
      </c>
      <c r="N403" s="6">
        <f t="shared" si="7"/>
        <v>768</v>
      </c>
      <c r="O403" s="7"/>
      <c r="P403" s="2"/>
    </row>
    <row r="404" spans="1:16" ht="14" x14ac:dyDescent="0.15">
      <c r="A404" s="1" t="s">
        <v>968</v>
      </c>
      <c r="B404" s="2" t="s">
        <v>203</v>
      </c>
      <c r="C404" s="2" t="s">
        <v>1029</v>
      </c>
      <c r="D404" s="3">
        <v>151564</v>
      </c>
      <c r="E404" s="2" t="s">
        <v>96</v>
      </c>
      <c r="F404" s="3">
        <v>31361552</v>
      </c>
      <c r="G404" s="2">
        <v>3803620</v>
      </c>
      <c r="H404" s="2" t="s">
        <v>556</v>
      </c>
      <c r="I404" s="8">
        <v>87</v>
      </c>
      <c r="J404" s="9">
        <f>VLOOKUP(H404,[1]zmluvy_detail!$C$2:$D$172,2,0)</f>
        <v>43438</v>
      </c>
      <c r="K404" s="2" t="s">
        <v>383</v>
      </c>
      <c r="L404" s="5" t="s">
        <v>13</v>
      </c>
      <c r="M404" s="6">
        <v>720</v>
      </c>
      <c r="N404" s="6">
        <f t="shared" si="7"/>
        <v>864</v>
      </c>
      <c r="O404" s="7"/>
      <c r="P404" s="2"/>
    </row>
    <row r="405" spans="1:16" ht="15" x14ac:dyDescent="0.15">
      <c r="A405" s="1" t="s">
        <v>968</v>
      </c>
      <c r="B405" s="2" t="s">
        <v>203</v>
      </c>
      <c r="C405" s="2" t="s">
        <v>1029</v>
      </c>
      <c r="D405" s="3">
        <v>151564</v>
      </c>
      <c r="E405" s="2" t="s">
        <v>96</v>
      </c>
      <c r="F405" s="3">
        <v>31361552</v>
      </c>
      <c r="G405" s="2">
        <v>3803620</v>
      </c>
      <c r="H405" s="2" t="s">
        <v>556</v>
      </c>
      <c r="I405" s="8">
        <v>87</v>
      </c>
      <c r="J405" s="9">
        <f>VLOOKUP(H405,[1]zmluvy_detail!$C$2:$D$172,2,0)</f>
        <v>43438</v>
      </c>
      <c r="K405" s="2" t="s">
        <v>15</v>
      </c>
      <c r="L405" s="11" t="s">
        <v>15</v>
      </c>
      <c r="M405" s="6">
        <v>560</v>
      </c>
      <c r="N405" s="6">
        <f t="shared" si="7"/>
        <v>672</v>
      </c>
      <c r="O405" s="7"/>
      <c r="P405" s="2"/>
    </row>
    <row r="406" spans="1:16" ht="90" x14ac:dyDescent="0.15">
      <c r="A406" s="1" t="s">
        <v>968</v>
      </c>
      <c r="B406" s="2" t="s">
        <v>203</v>
      </c>
      <c r="C406" s="2" t="s">
        <v>1029</v>
      </c>
      <c r="D406" s="3">
        <v>151564</v>
      </c>
      <c r="E406" s="2" t="s">
        <v>96</v>
      </c>
      <c r="F406" s="3">
        <v>31361552</v>
      </c>
      <c r="G406" s="2">
        <v>3803620</v>
      </c>
      <c r="H406" s="2" t="s">
        <v>556</v>
      </c>
      <c r="I406" s="8">
        <v>87</v>
      </c>
      <c r="J406" s="9">
        <f>VLOOKUP(H406,[1]zmluvy_detail!$C$2:$D$172,2,0)</f>
        <v>43438</v>
      </c>
      <c r="K406" s="10" t="s">
        <v>384</v>
      </c>
      <c r="L406" s="11" t="s">
        <v>14</v>
      </c>
      <c r="M406" s="6">
        <v>560</v>
      </c>
      <c r="N406" s="6">
        <f t="shared" si="7"/>
        <v>672</v>
      </c>
      <c r="O406" s="7"/>
      <c r="P406" s="2"/>
    </row>
    <row r="407" spans="1:16" ht="14" x14ac:dyDescent="0.15">
      <c r="A407" s="1" t="s">
        <v>968</v>
      </c>
      <c r="B407" s="2" t="s">
        <v>203</v>
      </c>
      <c r="C407" s="2" t="s">
        <v>426</v>
      </c>
      <c r="D407" s="3">
        <v>682420</v>
      </c>
      <c r="E407" s="2" t="s">
        <v>430</v>
      </c>
      <c r="F407" s="3">
        <v>46714227</v>
      </c>
      <c r="G407" s="2">
        <v>3686529</v>
      </c>
      <c r="H407" s="2" t="s">
        <v>557</v>
      </c>
      <c r="I407" s="8">
        <v>88</v>
      </c>
      <c r="J407" s="9">
        <f>VLOOKUP(H407,[1]zmluvy_detail!$C$2:$D$172,2,0)</f>
        <v>43371</v>
      </c>
      <c r="K407" s="2" t="s">
        <v>385</v>
      </c>
      <c r="L407" s="5" t="s">
        <v>10</v>
      </c>
      <c r="M407" s="6">
        <v>448</v>
      </c>
      <c r="N407" s="6">
        <f t="shared" si="7"/>
        <v>537.6</v>
      </c>
      <c r="O407" s="7"/>
      <c r="P407" s="2"/>
    </row>
    <row r="408" spans="1:16" ht="14" x14ac:dyDescent="0.15">
      <c r="A408" s="1" t="s">
        <v>968</v>
      </c>
      <c r="B408" s="2" t="s">
        <v>203</v>
      </c>
      <c r="C408" s="2" t="s">
        <v>426</v>
      </c>
      <c r="D408" s="3">
        <v>682420</v>
      </c>
      <c r="E408" s="2" t="s">
        <v>430</v>
      </c>
      <c r="F408" s="3">
        <v>46714227</v>
      </c>
      <c r="G408" s="2">
        <v>3686529</v>
      </c>
      <c r="H408" s="2" t="s">
        <v>557</v>
      </c>
      <c r="I408" s="8">
        <v>88</v>
      </c>
      <c r="J408" s="9">
        <f>VLOOKUP(H408,[1]zmluvy_detail!$C$2:$D$172,2,0)</f>
        <v>43371</v>
      </c>
      <c r="K408" s="2" t="s">
        <v>385</v>
      </c>
      <c r="L408" s="5" t="s">
        <v>13</v>
      </c>
      <c r="M408" s="6">
        <v>448</v>
      </c>
      <c r="N408" s="6">
        <f t="shared" si="7"/>
        <v>537.6</v>
      </c>
      <c r="O408" s="7"/>
      <c r="P408" s="2"/>
    </row>
    <row r="409" spans="1:16" ht="15" x14ac:dyDescent="0.15">
      <c r="A409" s="1" t="s">
        <v>968</v>
      </c>
      <c r="B409" s="2" t="s">
        <v>203</v>
      </c>
      <c r="C409" s="2" t="s">
        <v>426</v>
      </c>
      <c r="D409" s="3">
        <v>682420</v>
      </c>
      <c r="E409" s="2" t="s">
        <v>430</v>
      </c>
      <c r="F409" s="3">
        <v>46714227</v>
      </c>
      <c r="G409" s="2">
        <v>3686529</v>
      </c>
      <c r="H409" s="2" t="s">
        <v>557</v>
      </c>
      <c r="I409" s="8">
        <v>88</v>
      </c>
      <c r="J409" s="9">
        <f>VLOOKUP(H409,[1]zmluvy_detail!$C$2:$D$172,2,0)</f>
        <v>43371</v>
      </c>
      <c r="K409" s="2" t="s">
        <v>386</v>
      </c>
      <c r="L409" s="11" t="s">
        <v>6</v>
      </c>
      <c r="M409" s="6">
        <v>480</v>
      </c>
      <c r="N409" s="6">
        <f t="shared" si="7"/>
        <v>576</v>
      </c>
      <c r="O409" s="7"/>
      <c r="P409" s="2"/>
    </row>
    <row r="410" spans="1:16" ht="75" x14ac:dyDescent="0.15">
      <c r="A410" s="1" t="s">
        <v>968</v>
      </c>
      <c r="B410" s="2" t="s">
        <v>203</v>
      </c>
      <c r="C410" s="2" t="s">
        <v>426</v>
      </c>
      <c r="D410" s="3">
        <v>682420</v>
      </c>
      <c r="E410" s="2" t="s">
        <v>430</v>
      </c>
      <c r="F410" s="3">
        <v>46714227</v>
      </c>
      <c r="G410" s="2">
        <v>3686529</v>
      </c>
      <c r="H410" s="2" t="s">
        <v>557</v>
      </c>
      <c r="I410" s="8">
        <v>88</v>
      </c>
      <c r="J410" s="9">
        <f>VLOOKUP(H410,[1]zmluvy_detail!$C$2:$D$172,2,0)</f>
        <v>43371</v>
      </c>
      <c r="K410" s="10" t="s">
        <v>387</v>
      </c>
      <c r="L410" s="11" t="s">
        <v>13</v>
      </c>
      <c r="M410" s="6">
        <v>446</v>
      </c>
      <c r="N410" s="6">
        <f t="shared" si="7"/>
        <v>535.19999999999993</v>
      </c>
      <c r="O410" s="7"/>
      <c r="P410" s="2"/>
    </row>
    <row r="411" spans="1:16" ht="75" x14ac:dyDescent="0.15">
      <c r="A411" s="1" t="s">
        <v>968</v>
      </c>
      <c r="B411" s="2" t="s">
        <v>203</v>
      </c>
      <c r="C411" s="2" t="s">
        <v>426</v>
      </c>
      <c r="D411" s="3">
        <v>682420</v>
      </c>
      <c r="E411" s="2" t="s">
        <v>430</v>
      </c>
      <c r="F411" s="3">
        <v>46714227</v>
      </c>
      <c r="G411" s="2">
        <v>3686529</v>
      </c>
      <c r="H411" s="2" t="s">
        <v>557</v>
      </c>
      <c r="I411" s="8">
        <v>88</v>
      </c>
      <c r="J411" s="9">
        <f>VLOOKUP(H411,[1]zmluvy_detail!$C$2:$D$172,2,0)</f>
        <v>43371</v>
      </c>
      <c r="K411" s="10" t="s">
        <v>387</v>
      </c>
      <c r="L411" s="11" t="s">
        <v>10</v>
      </c>
      <c r="M411" s="6">
        <v>446</v>
      </c>
      <c r="N411" s="6">
        <f t="shared" si="7"/>
        <v>535.19999999999993</v>
      </c>
      <c r="O411" s="7"/>
      <c r="P411" s="2"/>
    </row>
    <row r="412" spans="1:16" ht="75" x14ac:dyDescent="0.15">
      <c r="A412" s="1" t="s">
        <v>968</v>
      </c>
      <c r="B412" s="2" t="s">
        <v>203</v>
      </c>
      <c r="C412" s="2" t="s">
        <v>426</v>
      </c>
      <c r="D412" s="3">
        <v>682420</v>
      </c>
      <c r="E412" s="2" t="s">
        <v>430</v>
      </c>
      <c r="F412" s="3">
        <v>46714227</v>
      </c>
      <c r="G412" s="2">
        <v>3686529</v>
      </c>
      <c r="H412" s="2" t="s">
        <v>557</v>
      </c>
      <c r="I412" s="8">
        <v>88</v>
      </c>
      <c r="J412" s="9">
        <f>VLOOKUP(H412,[1]zmluvy_detail!$C$2:$D$172,2,0)</f>
        <v>43371</v>
      </c>
      <c r="K412" s="10" t="s">
        <v>387</v>
      </c>
      <c r="L412" s="11" t="s">
        <v>6</v>
      </c>
      <c r="M412" s="6">
        <v>446</v>
      </c>
      <c r="N412" s="6">
        <f t="shared" si="7"/>
        <v>535.19999999999993</v>
      </c>
      <c r="O412" s="7"/>
      <c r="P412" s="2"/>
    </row>
    <row r="413" spans="1:16" ht="15" x14ac:dyDescent="0.15">
      <c r="A413" s="1" t="s">
        <v>968</v>
      </c>
      <c r="B413" s="2" t="s">
        <v>203</v>
      </c>
      <c r="C413" s="2" t="s">
        <v>191</v>
      </c>
      <c r="D413" s="3">
        <v>42337402</v>
      </c>
      <c r="E413" s="2" t="s">
        <v>431</v>
      </c>
      <c r="F413" s="3">
        <v>31354882</v>
      </c>
      <c r="G413" s="2">
        <v>3288713</v>
      </c>
      <c r="H413" s="2" t="s">
        <v>558</v>
      </c>
      <c r="I413" s="8">
        <v>89</v>
      </c>
      <c r="J413" s="9">
        <f>VLOOKUP(H413,[1]zmluvy_detail!$C$2:$D$172,2,0)</f>
        <v>43116</v>
      </c>
      <c r="K413" s="2" t="s">
        <v>388</v>
      </c>
      <c r="L413" s="11" t="s">
        <v>7</v>
      </c>
      <c r="M413" s="6">
        <v>600</v>
      </c>
      <c r="N413" s="6">
        <f t="shared" si="7"/>
        <v>720</v>
      </c>
      <c r="O413" s="7"/>
      <c r="P413" s="2"/>
    </row>
    <row r="414" spans="1:16" ht="14" x14ac:dyDescent="0.15">
      <c r="A414" s="1" t="s">
        <v>968</v>
      </c>
      <c r="B414" s="2" t="s">
        <v>203</v>
      </c>
      <c r="C414" s="2" t="s">
        <v>191</v>
      </c>
      <c r="D414" s="3">
        <v>42337402</v>
      </c>
      <c r="E414" s="2" t="s">
        <v>431</v>
      </c>
      <c r="F414" s="3">
        <v>31354882</v>
      </c>
      <c r="G414" s="2">
        <v>3288713</v>
      </c>
      <c r="H414" s="2" t="s">
        <v>558</v>
      </c>
      <c r="I414" s="8">
        <v>89</v>
      </c>
      <c r="J414" s="9">
        <f>VLOOKUP(H414,[1]zmluvy_detail!$C$2:$D$172,2,0)</f>
        <v>43116</v>
      </c>
      <c r="K414" s="2" t="s">
        <v>389</v>
      </c>
      <c r="L414" s="5" t="s">
        <v>10</v>
      </c>
      <c r="M414" s="6">
        <v>480</v>
      </c>
      <c r="N414" s="6">
        <f t="shared" si="7"/>
        <v>576</v>
      </c>
      <c r="O414" s="7"/>
      <c r="P414" s="2"/>
    </row>
    <row r="415" spans="1:16" ht="14" x14ac:dyDescent="0.15">
      <c r="A415" s="1" t="s">
        <v>968</v>
      </c>
      <c r="B415" s="2" t="s">
        <v>203</v>
      </c>
      <c r="C415" s="2" t="s">
        <v>191</v>
      </c>
      <c r="D415" s="3">
        <v>42337402</v>
      </c>
      <c r="E415" s="2" t="s">
        <v>431</v>
      </c>
      <c r="F415" s="3">
        <v>31354882</v>
      </c>
      <c r="G415" s="2">
        <v>3288713</v>
      </c>
      <c r="H415" s="2" t="s">
        <v>558</v>
      </c>
      <c r="I415" s="8">
        <v>89</v>
      </c>
      <c r="J415" s="9">
        <f>VLOOKUP(H415,[1]zmluvy_detail!$C$2:$D$172,2,0)</f>
        <v>43116</v>
      </c>
      <c r="K415" s="2" t="s">
        <v>389</v>
      </c>
      <c r="L415" s="5" t="s">
        <v>6</v>
      </c>
      <c r="M415" s="6">
        <v>480</v>
      </c>
      <c r="N415" s="6">
        <f t="shared" si="7"/>
        <v>576</v>
      </c>
      <c r="O415" s="7"/>
      <c r="P415" s="2"/>
    </row>
    <row r="416" spans="1:16" ht="15" x14ac:dyDescent="0.15">
      <c r="A416" s="1" t="s">
        <v>968</v>
      </c>
      <c r="B416" s="2" t="s">
        <v>203</v>
      </c>
      <c r="C416" s="2" t="s">
        <v>432</v>
      </c>
      <c r="D416" s="3">
        <v>31936415</v>
      </c>
      <c r="E416" s="2" t="s">
        <v>433</v>
      </c>
      <c r="F416" s="3">
        <v>35701030</v>
      </c>
      <c r="G416" s="2">
        <v>3349054</v>
      </c>
      <c r="H416" s="2" t="s">
        <v>560</v>
      </c>
      <c r="I416" s="8">
        <v>90</v>
      </c>
      <c r="J416" s="9">
        <f>VLOOKUP(H416,[1]zmluvy_detail!$C$2:$D$172,2,0)</f>
        <v>43146</v>
      </c>
      <c r="K416" s="2" t="s">
        <v>396</v>
      </c>
      <c r="L416" s="11" t="s">
        <v>13</v>
      </c>
      <c r="M416" s="6">
        <v>584</v>
      </c>
      <c r="N416" s="6">
        <f t="shared" si="7"/>
        <v>700.8</v>
      </c>
      <c r="O416" s="7"/>
      <c r="P416" s="2"/>
    </row>
    <row r="417" spans="1:16" ht="14" x14ac:dyDescent="0.15">
      <c r="A417" s="1" t="s">
        <v>968</v>
      </c>
      <c r="B417" s="2" t="s">
        <v>203</v>
      </c>
      <c r="C417" s="2" t="s">
        <v>70</v>
      </c>
      <c r="D417" s="3">
        <v>610470</v>
      </c>
      <c r="E417" s="2" t="s">
        <v>434</v>
      </c>
      <c r="F417" s="3">
        <v>47127643</v>
      </c>
      <c r="G417" s="2">
        <v>3437840</v>
      </c>
      <c r="H417" s="2" t="s">
        <v>561</v>
      </c>
      <c r="I417" s="8">
        <v>91</v>
      </c>
      <c r="J417" s="9">
        <f>VLOOKUP(H417,[1]zmluvy_detail!$C$2:$D$172,2,0)</f>
        <v>43217</v>
      </c>
      <c r="K417" s="2" t="s">
        <v>397</v>
      </c>
      <c r="L417" s="5" t="s">
        <v>10</v>
      </c>
      <c r="M417" s="6">
        <v>480</v>
      </c>
      <c r="N417" s="6">
        <f t="shared" si="7"/>
        <v>576</v>
      </c>
      <c r="O417" s="7"/>
      <c r="P417" s="2"/>
    </row>
    <row r="418" spans="1:16" ht="14" x14ac:dyDescent="0.15">
      <c r="A418" s="1" t="s">
        <v>968</v>
      </c>
      <c r="B418" s="2" t="s">
        <v>203</v>
      </c>
      <c r="C418" s="2" t="s">
        <v>70</v>
      </c>
      <c r="D418" s="3">
        <v>610470</v>
      </c>
      <c r="E418" s="2" t="s">
        <v>434</v>
      </c>
      <c r="F418" s="3">
        <v>47127643</v>
      </c>
      <c r="G418" s="2">
        <v>3437840</v>
      </c>
      <c r="H418" s="2" t="s">
        <v>561</v>
      </c>
      <c r="I418" s="8">
        <v>91</v>
      </c>
      <c r="J418" s="9">
        <f>VLOOKUP(H418,[1]zmluvy_detail!$C$2:$D$172,2,0)</f>
        <v>43217</v>
      </c>
      <c r="K418" s="2" t="s">
        <v>397</v>
      </c>
      <c r="L418" s="5" t="s">
        <v>6</v>
      </c>
      <c r="M418" s="6">
        <v>480</v>
      </c>
      <c r="N418" s="6">
        <f t="shared" si="7"/>
        <v>576</v>
      </c>
      <c r="O418" s="7"/>
      <c r="P418" s="2"/>
    </row>
    <row r="419" spans="1:16" ht="14" x14ac:dyDescent="0.15">
      <c r="A419" s="1" t="s">
        <v>968</v>
      </c>
      <c r="B419" s="2" t="s">
        <v>203</v>
      </c>
      <c r="C419" s="2" t="s">
        <v>70</v>
      </c>
      <c r="D419" s="3">
        <v>610470</v>
      </c>
      <c r="E419" s="2" t="s">
        <v>434</v>
      </c>
      <c r="F419" s="3">
        <v>47127643</v>
      </c>
      <c r="G419" s="2">
        <v>3437840</v>
      </c>
      <c r="H419" s="2" t="s">
        <v>561</v>
      </c>
      <c r="I419" s="8">
        <v>91</v>
      </c>
      <c r="J419" s="9">
        <f>VLOOKUP(H419,[1]zmluvy_detail!$C$2:$D$172,2,0)</f>
        <v>43217</v>
      </c>
      <c r="K419" s="2" t="s">
        <v>397</v>
      </c>
      <c r="L419" s="5" t="s">
        <v>7</v>
      </c>
      <c r="M419" s="6">
        <v>480</v>
      </c>
      <c r="N419" s="6">
        <f t="shared" si="7"/>
        <v>576</v>
      </c>
      <c r="O419" s="7"/>
      <c r="P419" s="2"/>
    </row>
    <row r="420" spans="1:16" ht="30" x14ac:dyDescent="0.15">
      <c r="A420" s="1" t="s">
        <v>968</v>
      </c>
      <c r="B420" s="2" t="s">
        <v>203</v>
      </c>
      <c r="C420" s="2" t="s">
        <v>212</v>
      </c>
      <c r="D420" s="3">
        <v>30807484</v>
      </c>
      <c r="E420" s="2" t="s">
        <v>32</v>
      </c>
      <c r="F420" s="3">
        <v>31326650</v>
      </c>
      <c r="G420" s="2">
        <v>3368482</v>
      </c>
      <c r="H420" s="2" t="s">
        <v>562</v>
      </c>
      <c r="I420" s="8">
        <v>92</v>
      </c>
      <c r="J420" s="9">
        <f>VLOOKUP(H420,[1]zmluvy_detail!$C$2:$D$172,2,0)</f>
        <v>43173</v>
      </c>
      <c r="K420" s="2" t="s">
        <v>398</v>
      </c>
      <c r="L420" s="11" t="s">
        <v>11</v>
      </c>
      <c r="M420" s="6">
        <v>587</v>
      </c>
      <c r="N420" s="6">
        <f t="shared" ref="N420:N441" si="8">M420*1.2</f>
        <v>704.4</v>
      </c>
      <c r="O420" s="7"/>
      <c r="P420" s="2"/>
    </row>
    <row r="421" spans="1:16" ht="30" x14ac:dyDescent="0.15">
      <c r="A421" s="1" t="s">
        <v>968</v>
      </c>
      <c r="B421" s="2" t="s">
        <v>203</v>
      </c>
      <c r="C421" s="2" t="s">
        <v>212</v>
      </c>
      <c r="D421" s="3">
        <v>30807484</v>
      </c>
      <c r="E421" s="2" t="s">
        <v>32</v>
      </c>
      <c r="F421" s="3">
        <v>31326650</v>
      </c>
      <c r="G421" s="2">
        <v>3368482</v>
      </c>
      <c r="H421" s="2" t="s">
        <v>562</v>
      </c>
      <c r="I421" s="8">
        <v>92</v>
      </c>
      <c r="J421" s="9">
        <f>VLOOKUP(H421,[1]zmluvy_detail!$C$2:$D$172,2,0)</f>
        <v>43173</v>
      </c>
      <c r="K421" s="2" t="s">
        <v>399</v>
      </c>
      <c r="L421" s="11" t="s">
        <v>11</v>
      </c>
      <c r="M421" s="6">
        <v>566</v>
      </c>
      <c r="N421" s="6">
        <f t="shared" si="8"/>
        <v>679.19999999999993</v>
      </c>
      <c r="O421" s="7"/>
      <c r="P421" s="2"/>
    </row>
    <row r="422" spans="1:16" ht="15" x14ac:dyDescent="0.15">
      <c r="A422" s="1" t="s">
        <v>968</v>
      </c>
      <c r="B422" s="2" t="s">
        <v>203</v>
      </c>
      <c r="C422" s="2" t="s">
        <v>212</v>
      </c>
      <c r="D422" s="3">
        <v>30807484</v>
      </c>
      <c r="E422" s="2" t="s">
        <v>32</v>
      </c>
      <c r="F422" s="3">
        <v>31326650</v>
      </c>
      <c r="G422" s="2">
        <v>3368482</v>
      </c>
      <c r="H422" s="2" t="s">
        <v>562</v>
      </c>
      <c r="I422" s="8">
        <v>92</v>
      </c>
      <c r="J422" s="9">
        <f>VLOOKUP(H422,[1]zmluvy_detail!$C$2:$D$172,2,0)</f>
        <v>43173</v>
      </c>
      <c r="K422" s="2" t="s">
        <v>400</v>
      </c>
      <c r="L422" s="11" t="s">
        <v>13</v>
      </c>
      <c r="M422" s="6">
        <v>587</v>
      </c>
      <c r="N422" s="6">
        <f t="shared" si="8"/>
        <v>704.4</v>
      </c>
      <c r="O422" s="7"/>
      <c r="P422" s="2"/>
    </row>
    <row r="423" spans="1:16" ht="15" x14ac:dyDescent="0.15">
      <c r="A423" s="1" t="s">
        <v>968</v>
      </c>
      <c r="B423" s="2" t="s">
        <v>203</v>
      </c>
      <c r="C423" s="2" t="s">
        <v>212</v>
      </c>
      <c r="D423" s="3">
        <v>30807484</v>
      </c>
      <c r="E423" s="2" t="s">
        <v>32</v>
      </c>
      <c r="F423" s="3">
        <v>31326650</v>
      </c>
      <c r="G423" s="2">
        <v>3368482</v>
      </c>
      <c r="H423" s="2" t="s">
        <v>562</v>
      </c>
      <c r="I423" s="8">
        <v>92</v>
      </c>
      <c r="J423" s="9">
        <f>VLOOKUP(H423,[1]zmluvy_detail!$C$2:$D$172,2,0)</f>
        <v>43173</v>
      </c>
      <c r="K423" s="2" t="s">
        <v>401</v>
      </c>
      <c r="L423" s="11" t="s">
        <v>13</v>
      </c>
      <c r="M423" s="6">
        <v>566</v>
      </c>
      <c r="N423" s="6">
        <f t="shared" si="8"/>
        <v>679.19999999999993</v>
      </c>
      <c r="O423" s="7"/>
      <c r="P423" s="2"/>
    </row>
    <row r="424" spans="1:16" ht="14" x14ac:dyDescent="0.15">
      <c r="A424" s="1" t="s">
        <v>968</v>
      </c>
      <c r="B424" s="2" t="s">
        <v>203</v>
      </c>
      <c r="C424" s="2" t="s">
        <v>212</v>
      </c>
      <c r="D424" s="3">
        <v>30807484</v>
      </c>
      <c r="E424" s="2" t="s">
        <v>32</v>
      </c>
      <c r="F424" s="3">
        <v>31326650</v>
      </c>
      <c r="G424" s="2">
        <v>3368482</v>
      </c>
      <c r="H424" s="2" t="s">
        <v>562</v>
      </c>
      <c r="I424" s="8">
        <v>92</v>
      </c>
      <c r="J424" s="9">
        <f>VLOOKUP(H424,[1]zmluvy_detail!$C$2:$D$172,2,0)</f>
        <v>43173</v>
      </c>
      <c r="K424" s="2" t="s">
        <v>402</v>
      </c>
      <c r="L424" s="5" t="s">
        <v>11</v>
      </c>
      <c r="M424" s="6">
        <v>631</v>
      </c>
      <c r="N424" s="6">
        <f t="shared" si="8"/>
        <v>757.19999999999993</v>
      </c>
      <c r="O424" s="7"/>
      <c r="P424" s="2"/>
    </row>
    <row r="425" spans="1:16" ht="14" x14ac:dyDescent="0.15">
      <c r="A425" s="1" t="s">
        <v>968</v>
      </c>
      <c r="B425" s="2" t="s">
        <v>203</v>
      </c>
      <c r="C425" s="2" t="s">
        <v>212</v>
      </c>
      <c r="D425" s="3">
        <v>30807484</v>
      </c>
      <c r="E425" s="2" t="s">
        <v>32</v>
      </c>
      <c r="F425" s="3">
        <v>31326650</v>
      </c>
      <c r="G425" s="2">
        <v>3368482</v>
      </c>
      <c r="H425" s="2" t="s">
        <v>562</v>
      </c>
      <c r="I425" s="8">
        <v>92</v>
      </c>
      <c r="J425" s="9">
        <f>VLOOKUP(H425,[1]zmluvy_detail!$C$2:$D$172,2,0)</f>
        <v>43173</v>
      </c>
      <c r="K425" s="2" t="s">
        <v>403</v>
      </c>
      <c r="L425" s="5" t="s">
        <v>11</v>
      </c>
      <c r="M425" s="6">
        <v>587</v>
      </c>
      <c r="N425" s="6">
        <f t="shared" si="8"/>
        <v>704.4</v>
      </c>
      <c r="O425" s="7"/>
      <c r="P425" s="2"/>
    </row>
    <row r="426" spans="1:16" ht="15" x14ac:dyDescent="0.15">
      <c r="A426" s="1" t="s">
        <v>968</v>
      </c>
      <c r="B426" s="2" t="s">
        <v>203</v>
      </c>
      <c r="C426" s="2" t="s">
        <v>212</v>
      </c>
      <c r="D426" s="3">
        <v>30807484</v>
      </c>
      <c r="E426" s="2" t="s">
        <v>32</v>
      </c>
      <c r="F426" s="3">
        <v>31326650</v>
      </c>
      <c r="G426" s="2">
        <v>3368482</v>
      </c>
      <c r="H426" s="2" t="s">
        <v>562</v>
      </c>
      <c r="I426" s="8">
        <v>92</v>
      </c>
      <c r="J426" s="9">
        <f>VLOOKUP(H426,[1]zmluvy_detail!$C$2:$D$172,2,0)</f>
        <v>43173</v>
      </c>
      <c r="K426" s="2" t="s">
        <v>404</v>
      </c>
      <c r="L426" s="11" t="s">
        <v>13</v>
      </c>
      <c r="M426" s="6">
        <v>631</v>
      </c>
      <c r="N426" s="6">
        <f t="shared" si="8"/>
        <v>757.19999999999993</v>
      </c>
      <c r="O426" s="7"/>
      <c r="P426" s="2"/>
    </row>
    <row r="427" spans="1:16" ht="15" x14ac:dyDescent="0.15">
      <c r="A427" s="1" t="s">
        <v>968</v>
      </c>
      <c r="B427" s="2" t="s">
        <v>203</v>
      </c>
      <c r="C427" s="2" t="s">
        <v>212</v>
      </c>
      <c r="D427" s="3">
        <v>30807484</v>
      </c>
      <c r="E427" s="2" t="s">
        <v>32</v>
      </c>
      <c r="F427" s="3">
        <v>31326650</v>
      </c>
      <c r="G427" s="2">
        <v>3368482</v>
      </c>
      <c r="H427" s="2" t="s">
        <v>562</v>
      </c>
      <c r="I427" s="8">
        <v>92</v>
      </c>
      <c r="J427" s="9">
        <f>VLOOKUP(H427,[1]zmluvy_detail!$C$2:$D$172,2,0)</f>
        <v>43173</v>
      </c>
      <c r="K427" s="2" t="s">
        <v>400</v>
      </c>
      <c r="L427" s="11" t="s">
        <v>13</v>
      </c>
      <c r="M427" s="6">
        <v>587</v>
      </c>
      <c r="N427" s="6">
        <f t="shared" si="8"/>
        <v>704.4</v>
      </c>
      <c r="O427" s="7"/>
      <c r="P427" s="2"/>
    </row>
    <row r="428" spans="1:16" ht="105" x14ac:dyDescent="0.15">
      <c r="A428" s="1" t="s">
        <v>968</v>
      </c>
      <c r="B428" s="2" t="s">
        <v>203</v>
      </c>
      <c r="C428" s="2" t="s">
        <v>435</v>
      </c>
      <c r="D428" s="3">
        <v>35937874</v>
      </c>
      <c r="E428" s="2" t="s">
        <v>152</v>
      </c>
      <c r="F428" s="3">
        <v>35760419</v>
      </c>
      <c r="G428" s="2">
        <v>3823408</v>
      </c>
      <c r="H428" s="2" t="s">
        <v>563</v>
      </c>
      <c r="I428" s="8">
        <v>93</v>
      </c>
      <c r="J428" s="9">
        <f>VLOOKUP(H428,[1]zmluvy_detail!$C$2:$D$172,2,0)</f>
        <v>43462</v>
      </c>
      <c r="K428" s="10" t="s">
        <v>405</v>
      </c>
      <c r="L428" s="11" t="s">
        <v>13</v>
      </c>
      <c r="M428" s="6">
        <v>880</v>
      </c>
      <c r="N428" s="6">
        <f t="shared" si="8"/>
        <v>1056</v>
      </c>
      <c r="O428" s="7"/>
      <c r="P428" s="2"/>
    </row>
    <row r="429" spans="1:16" ht="45" x14ac:dyDescent="0.15">
      <c r="A429" s="1" t="s">
        <v>968</v>
      </c>
      <c r="B429" s="2" t="s">
        <v>203</v>
      </c>
      <c r="C429" s="2" t="s">
        <v>37</v>
      </c>
      <c r="D429" s="3">
        <v>30793629</v>
      </c>
      <c r="E429" s="2" t="s">
        <v>181</v>
      </c>
      <c r="F429" s="3">
        <v>36785512</v>
      </c>
      <c r="G429" s="2">
        <v>3464347</v>
      </c>
      <c r="H429" s="2" t="s">
        <v>564</v>
      </c>
      <c r="I429" s="8">
        <v>94</v>
      </c>
      <c r="J429" s="9">
        <f>VLOOKUP(H429,[1]zmluvy_detail!$C$2:$D$172,2,0)</f>
        <v>43237</v>
      </c>
      <c r="K429" s="10" t="s">
        <v>406</v>
      </c>
      <c r="L429" s="11" t="s">
        <v>14</v>
      </c>
      <c r="M429" s="6">
        <v>500</v>
      </c>
      <c r="N429" s="6">
        <f t="shared" si="8"/>
        <v>600</v>
      </c>
      <c r="O429" s="7"/>
      <c r="P429" s="2"/>
    </row>
    <row r="430" spans="1:16" ht="30" x14ac:dyDescent="0.15">
      <c r="A430" s="1" t="s">
        <v>968</v>
      </c>
      <c r="B430" s="2" t="s">
        <v>203</v>
      </c>
      <c r="C430" s="2" t="s">
        <v>37</v>
      </c>
      <c r="D430" s="3">
        <v>30793629</v>
      </c>
      <c r="E430" s="2" t="s">
        <v>181</v>
      </c>
      <c r="F430" s="3">
        <v>36785512</v>
      </c>
      <c r="G430" s="2">
        <v>3464347</v>
      </c>
      <c r="H430" s="2" t="s">
        <v>564</v>
      </c>
      <c r="I430" s="8">
        <v>94</v>
      </c>
      <c r="J430" s="9">
        <f>VLOOKUP(H430,[1]zmluvy_detail!$C$2:$D$172,2,0)</f>
        <v>43237</v>
      </c>
      <c r="K430" s="10" t="s">
        <v>407</v>
      </c>
      <c r="L430" s="11" t="s">
        <v>10</v>
      </c>
      <c r="M430" s="6">
        <v>500</v>
      </c>
      <c r="N430" s="6">
        <f t="shared" si="8"/>
        <v>600</v>
      </c>
      <c r="O430" s="7"/>
      <c r="P430" s="2"/>
    </row>
    <row r="431" spans="1:16" ht="30" x14ac:dyDescent="0.15">
      <c r="A431" s="1" t="s">
        <v>968</v>
      </c>
      <c r="B431" s="2" t="s">
        <v>203</v>
      </c>
      <c r="C431" s="2" t="s">
        <v>37</v>
      </c>
      <c r="D431" s="3">
        <v>30793629</v>
      </c>
      <c r="E431" s="2" t="s">
        <v>181</v>
      </c>
      <c r="F431" s="3">
        <v>36785512</v>
      </c>
      <c r="G431" s="2">
        <v>3464347</v>
      </c>
      <c r="H431" s="2" t="s">
        <v>564</v>
      </c>
      <c r="I431" s="8">
        <v>94</v>
      </c>
      <c r="J431" s="9">
        <f>VLOOKUP(H431,[1]zmluvy_detail!$C$2:$D$172,2,0)</f>
        <v>43237</v>
      </c>
      <c r="K431" s="10" t="s">
        <v>408</v>
      </c>
      <c r="L431" s="11" t="s">
        <v>13</v>
      </c>
      <c r="M431" s="6">
        <v>500</v>
      </c>
      <c r="N431" s="6">
        <f t="shared" si="8"/>
        <v>600</v>
      </c>
      <c r="O431" s="7"/>
      <c r="P431" s="2"/>
    </row>
    <row r="432" spans="1:16" ht="30" x14ac:dyDescent="0.15">
      <c r="A432" s="1" t="s">
        <v>968</v>
      </c>
      <c r="B432" s="2" t="s">
        <v>203</v>
      </c>
      <c r="C432" s="2" t="s">
        <v>37</v>
      </c>
      <c r="D432" s="3">
        <v>30793629</v>
      </c>
      <c r="E432" s="2" t="s">
        <v>181</v>
      </c>
      <c r="F432" s="3">
        <v>36785512</v>
      </c>
      <c r="G432" s="2">
        <v>3464347</v>
      </c>
      <c r="H432" s="2" t="s">
        <v>564</v>
      </c>
      <c r="I432" s="8">
        <v>94</v>
      </c>
      <c r="J432" s="9">
        <f>VLOOKUP(H432,[1]zmluvy_detail!$C$2:$D$172,2,0)</f>
        <v>43237</v>
      </c>
      <c r="K432" s="10" t="s">
        <v>409</v>
      </c>
      <c r="L432" s="11" t="s">
        <v>12</v>
      </c>
      <c r="M432" s="6">
        <v>500</v>
      </c>
      <c r="N432" s="6">
        <f t="shared" si="8"/>
        <v>600</v>
      </c>
      <c r="O432" s="7"/>
      <c r="P432" s="2"/>
    </row>
    <row r="433" spans="1:16" ht="45" x14ac:dyDescent="0.15">
      <c r="A433" s="1" t="s">
        <v>968</v>
      </c>
      <c r="B433" s="2" t="s">
        <v>203</v>
      </c>
      <c r="C433" s="2" t="s">
        <v>37</v>
      </c>
      <c r="D433" s="3">
        <v>30793629</v>
      </c>
      <c r="E433" s="2" t="s">
        <v>181</v>
      </c>
      <c r="F433" s="3">
        <v>36785512</v>
      </c>
      <c r="G433" s="2">
        <v>3464347</v>
      </c>
      <c r="H433" s="2" t="s">
        <v>564</v>
      </c>
      <c r="I433" s="8">
        <v>94</v>
      </c>
      <c r="J433" s="9">
        <f>VLOOKUP(H433,[1]zmluvy_detail!$C$2:$D$172,2,0)</f>
        <v>43237</v>
      </c>
      <c r="K433" s="10" t="s">
        <v>410</v>
      </c>
      <c r="L433" s="11" t="s">
        <v>819</v>
      </c>
      <c r="M433" s="6">
        <v>500</v>
      </c>
      <c r="N433" s="6">
        <f t="shared" si="8"/>
        <v>600</v>
      </c>
      <c r="O433" s="7"/>
      <c r="P433" s="2"/>
    </row>
    <row r="434" spans="1:16" ht="30" x14ac:dyDescent="0.15">
      <c r="A434" s="1" t="s">
        <v>968</v>
      </c>
      <c r="B434" s="2" t="s">
        <v>203</v>
      </c>
      <c r="C434" s="2" t="s">
        <v>31</v>
      </c>
      <c r="D434" s="3">
        <v>31947000</v>
      </c>
      <c r="E434" s="2" t="s">
        <v>65</v>
      </c>
      <c r="F434" s="3">
        <v>36785512</v>
      </c>
      <c r="G434" s="2">
        <v>3489842</v>
      </c>
      <c r="H434" s="2" t="s">
        <v>565</v>
      </c>
      <c r="I434" s="8">
        <v>95</v>
      </c>
      <c r="J434" s="9">
        <f>VLOOKUP(H434,[1]zmluvy_detail!$C$2:$D$172,2,0)</f>
        <v>43252</v>
      </c>
      <c r="K434" s="10" t="s">
        <v>411</v>
      </c>
      <c r="L434" s="11" t="s">
        <v>13</v>
      </c>
      <c r="M434" s="6">
        <v>450</v>
      </c>
      <c r="N434" s="6">
        <f t="shared" si="8"/>
        <v>540</v>
      </c>
      <c r="O434" s="7"/>
      <c r="P434" s="2"/>
    </row>
    <row r="435" spans="1:16" ht="120" x14ac:dyDescent="0.15">
      <c r="A435" s="1" t="s">
        <v>968</v>
      </c>
      <c r="B435" s="2" t="s">
        <v>203</v>
      </c>
      <c r="C435" s="2" t="s">
        <v>1030</v>
      </c>
      <c r="D435" s="3">
        <v>165387</v>
      </c>
      <c r="E435" s="2" t="s">
        <v>174</v>
      </c>
      <c r="F435" s="3">
        <v>34125302</v>
      </c>
      <c r="G435" s="2">
        <v>4079665</v>
      </c>
      <c r="H435" s="2" t="s">
        <v>566</v>
      </c>
      <c r="I435" s="8">
        <v>96</v>
      </c>
      <c r="J435" s="9">
        <f>VLOOKUP(H435,[1]zmluvy_detail!$C$2:$D$172,2,0)</f>
        <v>43636</v>
      </c>
      <c r="K435" s="10" t="s">
        <v>412</v>
      </c>
      <c r="L435" s="11" t="s">
        <v>9</v>
      </c>
      <c r="M435" s="6">
        <v>800</v>
      </c>
      <c r="N435" s="6">
        <f t="shared" si="8"/>
        <v>960</v>
      </c>
      <c r="O435" s="7"/>
      <c r="P435" s="2"/>
    </row>
    <row r="436" spans="1:16" ht="15" x14ac:dyDescent="0.15">
      <c r="A436" s="1" t="s">
        <v>968</v>
      </c>
      <c r="B436" s="2" t="s">
        <v>203</v>
      </c>
      <c r="C436" s="2" t="s">
        <v>1030</v>
      </c>
      <c r="D436" s="3">
        <v>165387</v>
      </c>
      <c r="E436" s="2" t="s">
        <v>174</v>
      </c>
      <c r="F436" s="3">
        <v>34125302</v>
      </c>
      <c r="G436" s="2">
        <v>4079665</v>
      </c>
      <c r="H436" s="2" t="s">
        <v>566</v>
      </c>
      <c r="I436" s="8">
        <v>96</v>
      </c>
      <c r="J436" s="9">
        <f>VLOOKUP(H436,[1]zmluvy_detail!$C$2:$D$172,2,0)</f>
        <v>43636</v>
      </c>
      <c r="K436" s="10" t="s">
        <v>413</v>
      </c>
      <c r="L436" s="11" t="s">
        <v>13</v>
      </c>
      <c r="M436" s="6">
        <v>380</v>
      </c>
      <c r="N436" s="6">
        <f t="shared" si="8"/>
        <v>456</v>
      </c>
      <c r="O436" s="7"/>
      <c r="P436" s="2"/>
    </row>
    <row r="437" spans="1:16" ht="30" x14ac:dyDescent="0.15">
      <c r="A437" s="1" t="s">
        <v>968</v>
      </c>
      <c r="B437" s="2" t="s">
        <v>203</v>
      </c>
      <c r="C437" s="2" t="s">
        <v>1030</v>
      </c>
      <c r="D437" s="3">
        <v>165387</v>
      </c>
      <c r="E437" s="2" t="s">
        <v>174</v>
      </c>
      <c r="F437" s="3">
        <v>34125302</v>
      </c>
      <c r="G437" s="2">
        <v>4079665</v>
      </c>
      <c r="H437" s="2" t="s">
        <v>566</v>
      </c>
      <c r="I437" s="8">
        <v>96</v>
      </c>
      <c r="J437" s="9">
        <f>VLOOKUP(H437,[1]zmluvy_detail!$C$2:$D$172,2,0)</f>
        <v>43636</v>
      </c>
      <c r="K437" s="10" t="s">
        <v>414</v>
      </c>
      <c r="L437" s="11" t="s">
        <v>11</v>
      </c>
      <c r="M437" s="6">
        <v>380</v>
      </c>
      <c r="N437" s="6">
        <f t="shared" si="8"/>
        <v>456</v>
      </c>
      <c r="O437" s="7"/>
      <c r="P437" s="2"/>
    </row>
    <row r="438" spans="1:16" ht="60" x14ac:dyDescent="0.15">
      <c r="A438" s="1" t="s">
        <v>968</v>
      </c>
      <c r="B438" s="2" t="s">
        <v>203</v>
      </c>
      <c r="C438" s="2" t="s">
        <v>28</v>
      </c>
      <c r="D438" s="3">
        <v>165565</v>
      </c>
      <c r="E438" s="2" t="s">
        <v>80</v>
      </c>
      <c r="F438" s="3">
        <v>35795808</v>
      </c>
      <c r="G438" s="2">
        <v>3349951</v>
      </c>
      <c r="H438" s="2" t="s">
        <v>567</v>
      </c>
      <c r="I438" s="8">
        <v>97</v>
      </c>
      <c r="J438" s="9">
        <f>VLOOKUP(H438,[1]zmluvy_detail!$C$2:$D$172,2,0)</f>
        <v>43160</v>
      </c>
      <c r="K438" s="10" t="s">
        <v>369</v>
      </c>
      <c r="L438" s="11" t="s">
        <v>14</v>
      </c>
      <c r="M438" s="6">
        <v>616</v>
      </c>
      <c r="N438" s="6">
        <f t="shared" si="8"/>
        <v>739.19999999999993</v>
      </c>
      <c r="O438" s="7"/>
      <c r="P438" s="2"/>
    </row>
    <row r="439" spans="1:16" ht="60" x14ac:dyDescent="0.15">
      <c r="A439" s="1" t="s">
        <v>968</v>
      </c>
      <c r="B439" s="2" t="s">
        <v>203</v>
      </c>
      <c r="C439" s="2" t="s">
        <v>28</v>
      </c>
      <c r="D439" s="3">
        <v>165565</v>
      </c>
      <c r="E439" s="2" t="s">
        <v>80</v>
      </c>
      <c r="F439" s="3">
        <v>35795808</v>
      </c>
      <c r="G439" s="2">
        <v>3349951</v>
      </c>
      <c r="H439" s="2" t="s">
        <v>567</v>
      </c>
      <c r="I439" s="8">
        <v>97</v>
      </c>
      <c r="J439" s="9">
        <f>VLOOKUP(H439,[1]zmluvy_detail!$C$2:$D$172,2,0)</f>
        <v>43160</v>
      </c>
      <c r="K439" s="10" t="s">
        <v>370</v>
      </c>
      <c r="L439" s="11" t="s">
        <v>14</v>
      </c>
      <c r="M439" s="6">
        <v>616</v>
      </c>
      <c r="N439" s="6">
        <f t="shared" si="8"/>
        <v>739.19999999999993</v>
      </c>
      <c r="O439" s="7"/>
      <c r="P439" s="2"/>
    </row>
    <row r="440" spans="1:16" ht="60" x14ac:dyDescent="0.15">
      <c r="A440" s="1" t="s">
        <v>968</v>
      </c>
      <c r="B440" s="2" t="s">
        <v>203</v>
      </c>
      <c r="C440" s="2" t="s">
        <v>28</v>
      </c>
      <c r="D440" s="3">
        <v>165565</v>
      </c>
      <c r="E440" s="2" t="s">
        <v>436</v>
      </c>
      <c r="F440" s="3">
        <v>17316260</v>
      </c>
      <c r="G440" s="2">
        <v>3349961</v>
      </c>
      <c r="H440" s="2" t="s">
        <v>568</v>
      </c>
      <c r="I440" s="8">
        <v>98</v>
      </c>
      <c r="J440" s="9">
        <f>VLOOKUP(H440,[1]zmluvy_detail!$C$2:$D$172,2,0)</f>
        <v>43160</v>
      </c>
      <c r="K440" s="10" t="s">
        <v>369</v>
      </c>
      <c r="L440" s="11" t="s">
        <v>14</v>
      </c>
      <c r="M440" s="6">
        <v>480</v>
      </c>
      <c r="N440" s="6">
        <f t="shared" si="8"/>
        <v>576</v>
      </c>
      <c r="O440" s="7"/>
      <c r="P440" s="2"/>
    </row>
    <row r="441" spans="1:16" ht="60" x14ac:dyDescent="0.15">
      <c r="A441" s="1" t="s">
        <v>968</v>
      </c>
      <c r="B441" s="2" t="s">
        <v>203</v>
      </c>
      <c r="C441" s="2" t="s">
        <v>28</v>
      </c>
      <c r="D441" s="3">
        <v>165565</v>
      </c>
      <c r="E441" s="2" t="s">
        <v>436</v>
      </c>
      <c r="F441" s="3">
        <v>17316260</v>
      </c>
      <c r="G441" s="2">
        <v>3349961</v>
      </c>
      <c r="H441" s="2" t="s">
        <v>568</v>
      </c>
      <c r="I441" s="8">
        <v>98</v>
      </c>
      <c r="J441" s="9">
        <f>VLOOKUP(H441,[1]zmluvy_detail!$C$2:$D$172,2,0)</f>
        <v>43160</v>
      </c>
      <c r="K441" s="10" t="s">
        <v>370</v>
      </c>
      <c r="L441" s="11" t="s">
        <v>14</v>
      </c>
      <c r="M441" s="6">
        <v>480</v>
      </c>
      <c r="N441" s="6">
        <f t="shared" si="8"/>
        <v>576</v>
      </c>
      <c r="O441" s="7"/>
      <c r="P441" s="2"/>
    </row>
    <row r="442" spans="1:16" ht="30" x14ac:dyDescent="0.15">
      <c r="A442" s="1" t="s">
        <v>968</v>
      </c>
      <c r="B442" s="2" t="s">
        <v>203</v>
      </c>
      <c r="C442" s="2" t="s">
        <v>415</v>
      </c>
      <c r="D442" s="3">
        <v>30845572</v>
      </c>
      <c r="E442" s="2" t="s">
        <v>416</v>
      </c>
      <c r="F442" s="3">
        <v>31605052</v>
      </c>
      <c r="G442" s="2">
        <v>2989816</v>
      </c>
      <c r="H442" s="2" t="s">
        <v>523</v>
      </c>
      <c r="I442" s="8">
        <v>99</v>
      </c>
      <c r="J442" s="9">
        <f>VLOOKUP(H442,[1]zmluvy_detail!$C$2:$D$172,2,0)</f>
        <v>42907</v>
      </c>
      <c r="K442" s="10" t="s">
        <v>276</v>
      </c>
      <c r="L442" s="11" t="s">
        <v>16</v>
      </c>
      <c r="M442" s="6">
        <v>1050</v>
      </c>
      <c r="N442" s="6">
        <f>M442*1.2</f>
        <v>1260</v>
      </c>
      <c r="O442" s="7"/>
      <c r="P442" s="2"/>
    </row>
    <row r="443" spans="1:16" ht="30" x14ac:dyDescent="0.15">
      <c r="A443" s="1" t="s">
        <v>968</v>
      </c>
      <c r="B443" s="2" t="s">
        <v>203</v>
      </c>
      <c r="C443" s="2" t="s">
        <v>415</v>
      </c>
      <c r="D443" s="3">
        <v>30845572</v>
      </c>
      <c r="E443" s="2" t="s">
        <v>416</v>
      </c>
      <c r="F443" s="3">
        <v>31605052</v>
      </c>
      <c r="G443" s="2">
        <v>2989816</v>
      </c>
      <c r="H443" s="2" t="s">
        <v>523</v>
      </c>
      <c r="I443" s="8">
        <v>99</v>
      </c>
      <c r="J443" s="9">
        <f>VLOOKUP(H443,[1]zmluvy_detail!$C$2:$D$172,2,0)</f>
        <v>42907</v>
      </c>
      <c r="K443" s="10" t="s">
        <v>347</v>
      </c>
      <c r="L443" s="11" t="s">
        <v>13</v>
      </c>
      <c r="M443" s="6">
        <v>990</v>
      </c>
      <c r="N443" s="6">
        <f t="shared" ref="N443:N506" si="9">M443*1.2</f>
        <v>1188</v>
      </c>
      <c r="O443" s="7"/>
      <c r="P443" s="2"/>
    </row>
    <row r="444" spans="1:16" ht="30" x14ac:dyDescent="0.15">
      <c r="A444" s="1" t="s">
        <v>968</v>
      </c>
      <c r="B444" s="2" t="s">
        <v>203</v>
      </c>
      <c r="C444" s="2" t="s">
        <v>415</v>
      </c>
      <c r="D444" s="3">
        <v>30845572</v>
      </c>
      <c r="E444" s="2" t="s">
        <v>416</v>
      </c>
      <c r="F444" s="3">
        <v>31605052</v>
      </c>
      <c r="G444" s="2">
        <v>2989816</v>
      </c>
      <c r="H444" s="2" t="s">
        <v>523</v>
      </c>
      <c r="I444" s="8">
        <v>99</v>
      </c>
      <c r="J444" s="9">
        <f>VLOOKUP(H444,[1]zmluvy_detail!$C$2:$D$172,2,0)</f>
        <v>42907</v>
      </c>
      <c r="K444" s="10" t="s">
        <v>346</v>
      </c>
      <c r="L444" s="11" t="s">
        <v>13</v>
      </c>
      <c r="M444" s="6">
        <v>925</v>
      </c>
      <c r="N444" s="6">
        <f t="shared" si="9"/>
        <v>1110</v>
      </c>
      <c r="O444" s="7"/>
      <c r="P444" s="2"/>
    </row>
    <row r="445" spans="1:16" ht="75" x14ac:dyDescent="0.15">
      <c r="A445" s="1" t="s">
        <v>968</v>
      </c>
      <c r="B445" s="2" t="s">
        <v>203</v>
      </c>
      <c r="C445" s="2" t="s">
        <v>168</v>
      </c>
      <c r="D445" s="3">
        <v>607231</v>
      </c>
      <c r="E445" s="2" t="s">
        <v>169</v>
      </c>
      <c r="F445" s="3">
        <v>31710549</v>
      </c>
      <c r="G445" s="2">
        <v>3234021</v>
      </c>
      <c r="H445" s="2" t="s">
        <v>525</v>
      </c>
      <c r="I445" s="8">
        <v>101</v>
      </c>
      <c r="J445" s="9">
        <f>VLOOKUP(H445,[1]zmluvy_detail!$C$2:$D$172,2,0)</f>
        <v>43075</v>
      </c>
      <c r="K445" s="10" t="s">
        <v>441</v>
      </c>
      <c r="L445" s="11" t="s">
        <v>14</v>
      </c>
      <c r="M445" s="6">
        <v>320</v>
      </c>
      <c r="N445" s="6">
        <f t="shared" si="9"/>
        <v>384</v>
      </c>
      <c r="O445" s="7"/>
      <c r="P445" s="2"/>
    </row>
    <row r="446" spans="1:16" ht="75" x14ac:dyDescent="0.15">
      <c r="A446" s="1" t="s">
        <v>968</v>
      </c>
      <c r="B446" s="2" t="s">
        <v>203</v>
      </c>
      <c r="C446" s="2" t="s">
        <v>168</v>
      </c>
      <c r="D446" s="3">
        <v>607231</v>
      </c>
      <c r="E446" s="2" t="s">
        <v>169</v>
      </c>
      <c r="F446" s="3">
        <v>31710549</v>
      </c>
      <c r="G446" s="2">
        <v>3234021</v>
      </c>
      <c r="H446" s="2" t="s">
        <v>525</v>
      </c>
      <c r="I446" s="8">
        <v>101</v>
      </c>
      <c r="J446" s="9">
        <f>VLOOKUP(H446,[1]zmluvy_detail!$C$2:$D$172,2,0)</f>
        <v>43075</v>
      </c>
      <c r="K446" s="10" t="s">
        <v>441</v>
      </c>
      <c r="L446" s="11" t="s">
        <v>13</v>
      </c>
      <c r="M446" s="6">
        <v>320</v>
      </c>
      <c r="N446" s="6">
        <f t="shared" si="9"/>
        <v>384</v>
      </c>
      <c r="O446" s="7"/>
      <c r="P446" s="2"/>
    </row>
    <row r="447" spans="1:16" ht="75" x14ac:dyDescent="0.15">
      <c r="A447" s="1" t="s">
        <v>968</v>
      </c>
      <c r="B447" s="2" t="s">
        <v>203</v>
      </c>
      <c r="C447" s="2" t="s">
        <v>168</v>
      </c>
      <c r="D447" s="3">
        <v>607231</v>
      </c>
      <c r="E447" s="2" t="s">
        <v>169</v>
      </c>
      <c r="F447" s="3">
        <v>31710549</v>
      </c>
      <c r="G447" s="2">
        <v>3234021</v>
      </c>
      <c r="H447" s="2" t="s">
        <v>525</v>
      </c>
      <c r="I447" s="8">
        <v>101</v>
      </c>
      <c r="J447" s="9">
        <f>VLOOKUP(H447,[1]zmluvy_detail!$C$2:$D$172,2,0)</f>
        <v>43075</v>
      </c>
      <c r="K447" s="10" t="s">
        <v>441</v>
      </c>
      <c r="L447" s="11" t="s">
        <v>12</v>
      </c>
      <c r="M447" s="6">
        <v>320</v>
      </c>
      <c r="N447" s="6">
        <f t="shared" si="9"/>
        <v>384</v>
      </c>
      <c r="O447" s="7"/>
      <c r="P447" s="2"/>
    </row>
    <row r="448" spans="1:16" ht="75" x14ac:dyDescent="0.15">
      <c r="A448" s="1" t="s">
        <v>968</v>
      </c>
      <c r="B448" s="2" t="s">
        <v>203</v>
      </c>
      <c r="C448" s="2" t="s">
        <v>168</v>
      </c>
      <c r="D448" s="3">
        <v>607231</v>
      </c>
      <c r="E448" s="2" t="s">
        <v>169</v>
      </c>
      <c r="F448" s="3">
        <v>31710549</v>
      </c>
      <c r="G448" s="2">
        <v>3234021</v>
      </c>
      <c r="H448" s="2" t="s">
        <v>525</v>
      </c>
      <c r="I448" s="8">
        <v>101</v>
      </c>
      <c r="J448" s="9">
        <f>VLOOKUP(H448,[1]zmluvy_detail!$C$2:$D$172,2,0)</f>
        <v>43075</v>
      </c>
      <c r="K448" s="10" t="s">
        <v>442</v>
      </c>
      <c r="L448" s="5" t="s">
        <v>10</v>
      </c>
      <c r="M448" s="6">
        <v>560</v>
      </c>
      <c r="N448" s="6">
        <f t="shared" si="9"/>
        <v>672</v>
      </c>
      <c r="O448" s="7"/>
      <c r="P448" s="2"/>
    </row>
    <row r="449" spans="1:16" ht="135" x14ac:dyDescent="0.15">
      <c r="A449" s="1" t="s">
        <v>968</v>
      </c>
      <c r="B449" s="2" t="s">
        <v>203</v>
      </c>
      <c r="C449" s="2" t="s">
        <v>168</v>
      </c>
      <c r="D449" s="3">
        <v>607231</v>
      </c>
      <c r="E449" s="2" t="s">
        <v>169</v>
      </c>
      <c r="F449" s="3">
        <v>31710549</v>
      </c>
      <c r="G449" s="2">
        <v>3234021</v>
      </c>
      <c r="H449" s="2" t="s">
        <v>525</v>
      </c>
      <c r="I449" s="8">
        <v>101</v>
      </c>
      <c r="J449" s="9">
        <f>VLOOKUP(H449,[1]zmluvy_detail!$C$2:$D$172,2,0)</f>
        <v>43075</v>
      </c>
      <c r="K449" s="10" t="s">
        <v>443</v>
      </c>
      <c r="L449" s="11" t="s">
        <v>6</v>
      </c>
      <c r="M449" s="6">
        <v>480</v>
      </c>
      <c r="N449" s="6">
        <f t="shared" si="9"/>
        <v>576</v>
      </c>
      <c r="O449" s="7"/>
      <c r="P449" s="2"/>
    </row>
    <row r="450" spans="1:16" ht="135" x14ac:dyDescent="0.15">
      <c r="A450" s="1" t="s">
        <v>968</v>
      </c>
      <c r="B450" s="2" t="s">
        <v>203</v>
      </c>
      <c r="C450" s="2" t="s">
        <v>168</v>
      </c>
      <c r="D450" s="3">
        <v>607231</v>
      </c>
      <c r="E450" s="2" t="s">
        <v>169</v>
      </c>
      <c r="F450" s="3">
        <v>31710549</v>
      </c>
      <c r="G450" s="2">
        <v>3234021</v>
      </c>
      <c r="H450" s="2" t="s">
        <v>525</v>
      </c>
      <c r="I450" s="8">
        <v>101</v>
      </c>
      <c r="J450" s="9">
        <f>VLOOKUP(H450,[1]zmluvy_detail!$C$2:$D$172,2,0)</f>
        <v>43075</v>
      </c>
      <c r="K450" s="10" t="s">
        <v>443</v>
      </c>
      <c r="L450" s="11" t="s">
        <v>16</v>
      </c>
      <c r="M450" s="6">
        <v>480</v>
      </c>
      <c r="N450" s="6">
        <f t="shared" si="9"/>
        <v>576</v>
      </c>
      <c r="O450" s="7"/>
      <c r="P450" s="2"/>
    </row>
    <row r="451" spans="1:16" ht="45" x14ac:dyDescent="0.15">
      <c r="A451" s="1" t="s">
        <v>968</v>
      </c>
      <c r="B451" s="2" t="s">
        <v>203</v>
      </c>
      <c r="C451" s="2" t="s">
        <v>168</v>
      </c>
      <c r="D451" s="3">
        <v>607231</v>
      </c>
      <c r="E451" s="2" t="s">
        <v>169</v>
      </c>
      <c r="F451" s="3">
        <v>31710549</v>
      </c>
      <c r="G451" s="2">
        <v>3234021</v>
      </c>
      <c r="H451" s="2" t="s">
        <v>525</v>
      </c>
      <c r="I451" s="8">
        <v>101</v>
      </c>
      <c r="J451" s="9">
        <f>VLOOKUP(H451,[1]zmluvy_detail!$C$2:$D$172,2,0)</f>
        <v>43075</v>
      </c>
      <c r="K451" s="10" t="s">
        <v>444</v>
      </c>
      <c r="L451" s="11" t="s">
        <v>13</v>
      </c>
      <c r="M451" s="6">
        <v>400</v>
      </c>
      <c r="N451" s="6">
        <f t="shared" si="9"/>
        <v>480</v>
      </c>
      <c r="O451" s="7"/>
      <c r="P451" s="2"/>
    </row>
    <row r="452" spans="1:16" ht="60" x14ac:dyDescent="0.15">
      <c r="A452" s="1" t="s">
        <v>968</v>
      </c>
      <c r="B452" s="2" t="s">
        <v>203</v>
      </c>
      <c r="C452" s="2" t="s">
        <v>19</v>
      </c>
      <c r="D452" s="3">
        <v>164381</v>
      </c>
      <c r="E452" s="2" t="s">
        <v>505</v>
      </c>
      <c r="F452" s="3">
        <v>36815799</v>
      </c>
      <c r="G452" s="2">
        <v>2970789</v>
      </c>
      <c r="H452" s="2" t="s">
        <v>526</v>
      </c>
      <c r="I452" s="8">
        <v>102</v>
      </c>
      <c r="J452" s="9">
        <f>VLOOKUP(H452,[1]zmluvy_detail!$C$2:$D$172,2,0)</f>
        <v>42892</v>
      </c>
      <c r="K452" s="10" t="s">
        <v>445</v>
      </c>
      <c r="L452" s="11" t="s">
        <v>0</v>
      </c>
      <c r="M452" s="6">
        <v>424</v>
      </c>
      <c r="N452" s="6">
        <f t="shared" si="9"/>
        <v>508.79999999999995</v>
      </c>
      <c r="O452" s="7"/>
      <c r="P452" s="2"/>
    </row>
    <row r="453" spans="1:16" ht="30" x14ac:dyDescent="0.15">
      <c r="A453" s="1" t="s">
        <v>968</v>
      </c>
      <c r="B453" s="2" t="s">
        <v>203</v>
      </c>
      <c r="C453" s="2" t="s">
        <v>19</v>
      </c>
      <c r="D453" s="3">
        <v>164381</v>
      </c>
      <c r="E453" s="2" t="s">
        <v>505</v>
      </c>
      <c r="F453" s="3">
        <v>36815799</v>
      </c>
      <c r="G453" s="2">
        <v>2970789</v>
      </c>
      <c r="H453" s="2" t="s">
        <v>526</v>
      </c>
      <c r="I453" s="8">
        <v>102</v>
      </c>
      <c r="J453" s="9">
        <f>VLOOKUP(H453,[1]zmluvy_detail!$C$2:$D$172,2,0)</f>
        <v>42892</v>
      </c>
      <c r="K453" s="10" t="s">
        <v>446</v>
      </c>
      <c r="L453" s="11" t="s">
        <v>0</v>
      </c>
      <c r="M453" s="6">
        <v>424</v>
      </c>
      <c r="N453" s="6">
        <f t="shared" si="9"/>
        <v>508.79999999999995</v>
      </c>
      <c r="O453" s="7"/>
      <c r="P453" s="2"/>
    </row>
    <row r="454" spans="1:16" ht="60" x14ac:dyDescent="0.15">
      <c r="A454" s="1" t="s">
        <v>968</v>
      </c>
      <c r="B454" s="2" t="s">
        <v>203</v>
      </c>
      <c r="C454" s="2" t="s">
        <v>19</v>
      </c>
      <c r="D454" s="3">
        <v>164381</v>
      </c>
      <c r="E454" s="2" t="s">
        <v>505</v>
      </c>
      <c r="F454" s="3">
        <v>36815799</v>
      </c>
      <c r="G454" s="2">
        <v>2970789</v>
      </c>
      <c r="H454" s="2" t="s">
        <v>526</v>
      </c>
      <c r="I454" s="8">
        <v>102</v>
      </c>
      <c r="J454" s="9">
        <f>VLOOKUP(H454,[1]zmluvy_detail!$C$2:$D$172,2,0)</f>
        <v>42892</v>
      </c>
      <c r="K454" s="10" t="s">
        <v>447</v>
      </c>
      <c r="L454" s="11" t="s">
        <v>0</v>
      </c>
      <c r="M454" s="6">
        <v>424</v>
      </c>
      <c r="N454" s="6">
        <f t="shared" si="9"/>
        <v>508.79999999999995</v>
      </c>
      <c r="O454" s="7"/>
      <c r="P454" s="2"/>
    </row>
    <row r="455" spans="1:16" ht="60" x14ac:dyDescent="0.15">
      <c r="A455" s="1" t="s">
        <v>968</v>
      </c>
      <c r="B455" s="2" t="s">
        <v>203</v>
      </c>
      <c r="C455" s="2" t="s">
        <v>19</v>
      </c>
      <c r="D455" s="3">
        <v>164381</v>
      </c>
      <c r="E455" s="2" t="s">
        <v>505</v>
      </c>
      <c r="F455" s="3">
        <v>36815799</v>
      </c>
      <c r="G455" s="2">
        <v>2970789</v>
      </c>
      <c r="H455" s="2" t="s">
        <v>526</v>
      </c>
      <c r="I455" s="8">
        <v>102</v>
      </c>
      <c r="J455" s="9">
        <f>VLOOKUP(H455,[1]zmluvy_detail!$C$2:$D$172,2,0)</f>
        <v>42892</v>
      </c>
      <c r="K455" s="10" t="s">
        <v>448</v>
      </c>
      <c r="L455" s="11" t="s">
        <v>0</v>
      </c>
      <c r="M455" s="6">
        <v>424</v>
      </c>
      <c r="N455" s="6">
        <f t="shared" si="9"/>
        <v>508.79999999999995</v>
      </c>
      <c r="O455" s="7"/>
      <c r="P455" s="2"/>
    </row>
    <row r="456" spans="1:16" ht="60" x14ac:dyDescent="0.15">
      <c r="A456" s="1" t="s">
        <v>968</v>
      </c>
      <c r="B456" s="2" t="s">
        <v>203</v>
      </c>
      <c r="C456" s="2" t="s">
        <v>19</v>
      </c>
      <c r="D456" s="3">
        <v>164381</v>
      </c>
      <c r="E456" s="2" t="s">
        <v>505</v>
      </c>
      <c r="F456" s="3">
        <v>36815799</v>
      </c>
      <c r="G456" s="2">
        <v>2970789</v>
      </c>
      <c r="H456" s="2" t="s">
        <v>526</v>
      </c>
      <c r="I456" s="8">
        <v>102</v>
      </c>
      <c r="J456" s="9">
        <f>VLOOKUP(H456,[1]zmluvy_detail!$C$2:$D$172,2,0)</f>
        <v>42892</v>
      </c>
      <c r="K456" s="10" t="s">
        <v>449</v>
      </c>
      <c r="L456" s="11" t="s">
        <v>0</v>
      </c>
      <c r="M456" s="6">
        <v>424</v>
      </c>
      <c r="N456" s="6">
        <f t="shared" si="9"/>
        <v>508.79999999999995</v>
      </c>
      <c r="O456" s="7"/>
      <c r="P456" s="2"/>
    </row>
    <row r="457" spans="1:16" ht="45" x14ac:dyDescent="0.15">
      <c r="A457" s="1" t="s">
        <v>968</v>
      </c>
      <c r="B457" s="2" t="s">
        <v>203</v>
      </c>
      <c r="C457" s="2" t="s">
        <v>19</v>
      </c>
      <c r="D457" s="3">
        <v>164381</v>
      </c>
      <c r="E457" s="2" t="s">
        <v>505</v>
      </c>
      <c r="F457" s="3">
        <v>36815799</v>
      </c>
      <c r="G457" s="2">
        <v>2970789</v>
      </c>
      <c r="H457" s="2" t="s">
        <v>526</v>
      </c>
      <c r="I457" s="8">
        <v>102</v>
      </c>
      <c r="J457" s="9">
        <f>VLOOKUP(H457,[1]zmluvy_detail!$C$2:$D$172,2,0)</f>
        <v>42892</v>
      </c>
      <c r="K457" s="10" t="s">
        <v>450</v>
      </c>
      <c r="L457" s="11" t="s">
        <v>0</v>
      </c>
      <c r="M457" s="6">
        <v>424</v>
      </c>
      <c r="N457" s="6">
        <f t="shared" si="9"/>
        <v>508.79999999999995</v>
      </c>
      <c r="O457" s="7"/>
      <c r="P457" s="2"/>
    </row>
    <row r="458" spans="1:16" ht="45" x14ac:dyDescent="0.15">
      <c r="A458" s="1" t="s">
        <v>968</v>
      </c>
      <c r="B458" s="2" t="s">
        <v>203</v>
      </c>
      <c r="C458" s="2" t="s">
        <v>19</v>
      </c>
      <c r="D458" s="3">
        <v>164381</v>
      </c>
      <c r="E458" s="2" t="s">
        <v>505</v>
      </c>
      <c r="F458" s="3">
        <v>36815799</v>
      </c>
      <c r="G458" s="2">
        <v>2970789</v>
      </c>
      <c r="H458" s="2" t="s">
        <v>526</v>
      </c>
      <c r="I458" s="8">
        <v>102</v>
      </c>
      <c r="J458" s="9">
        <f>VLOOKUP(H458,[1]zmluvy_detail!$C$2:$D$172,2,0)</f>
        <v>42892</v>
      </c>
      <c r="K458" s="10" t="s">
        <v>451</v>
      </c>
      <c r="L458" s="11" t="s">
        <v>0</v>
      </c>
      <c r="M458" s="6">
        <v>424</v>
      </c>
      <c r="N458" s="6">
        <f t="shared" si="9"/>
        <v>508.79999999999995</v>
      </c>
      <c r="O458" s="7"/>
      <c r="P458" s="2"/>
    </row>
    <row r="459" spans="1:16" ht="60" x14ac:dyDescent="0.15">
      <c r="A459" s="1" t="s">
        <v>968</v>
      </c>
      <c r="B459" s="2" t="s">
        <v>203</v>
      </c>
      <c r="C459" s="2" t="s">
        <v>19</v>
      </c>
      <c r="D459" s="3">
        <v>164381</v>
      </c>
      <c r="E459" s="2" t="s">
        <v>505</v>
      </c>
      <c r="F459" s="3">
        <v>36815799</v>
      </c>
      <c r="G459" s="2">
        <v>2970789</v>
      </c>
      <c r="H459" s="2" t="s">
        <v>526</v>
      </c>
      <c r="I459" s="8">
        <v>102</v>
      </c>
      <c r="J459" s="9">
        <f>VLOOKUP(H459,[1]zmluvy_detail!$C$2:$D$172,2,0)</f>
        <v>42892</v>
      </c>
      <c r="K459" s="10" t="s">
        <v>452</v>
      </c>
      <c r="L459" s="11" t="s">
        <v>0</v>
      </c>
      <c r="M459" s="6">
        <v>520</v>
      </c>
      <c r="N459" s="6">
        <f t="shared" si="9"/>
        <v>624</v>
      </c>
      <c r="O459" s="7"/>
      <c r="P459" s="2"/>
    </row>
    <row r="460" spans="1:16" ht="30" x14ac:dyDescent="0.15">
      <c r="A460" s="1" t="s">
        <v>968</v>
      </c>
      <c r="B460" s="2" t="s">
        <v>203</v>
      </c>
      <c r="C460" s="2" t="s">
        <v>19</v>
      </c>
      <c r="D460" s="3">
        <v>164381</v>
      </c>
      <c r="E460" s="2" t="s">
        <v>505</v>
      </c>
      <c r="F460" s="3">
        <v>36815799</v>
      </c>
      <c r="G460" s="2">
        <v>2970789</v>
      </c>
      <c r="H460" s="2" t="s">
        <v>526</v>
      </c>
      <c r="I460" s="8">
        <v>102</v>
      </c>
      <c r="J460" s="9">
        <f>VLOOKUP(H460,[1]zmluvy_detail!$C$2:$D$172,2,0)</f>
        <v>42892</v>
      </c>
      <c r="K460" s="10" t="s">
        <v>453</v>
      </c>
      <c r="L460" s="11" t="s">
        <v>0</v>
      </c>
      <c r="M460" s="6">
        <v>520</v>
      </c>
      <c r="N460" s="6">
        <f t="shared" si="9"/>
        <v>624</v>
      </c>
      <c r="O460" s="7"/>
      <c r="P460" s="2"/>
    </row>
    <row r="461" spans="1:16" ht="60" x14ac:dyDescent="0.15">
      <c r="A461" s="1" t="s">
        <v>968</v>
      </c>
      <c r="B461" s="2" t="s">
        <v>203</v>
      </c>
      <c r="C461" s="2" t="s">
        <v>19</v>
      </c>
      <c r="D461" s="3">
        <v>164381</v>
      </c>
      <c r="E461" s="2" t="s">
        <v>505</v>
      </c>
      <c r="F461" s="3">
        <v>36815799</v>
      </c>
      <c r="G461" s="2">
        <v>2970789</v>
      </c>
      <c r="H461" s="2" t="s">
        <v>526</v>
      </c>
      <c r="I461" s="8">
        <v>102</v>
      </c>
      <c r="J461" s="9">
        <f>VLOOKUP(H461,[1]zmluvy_detail!$C$2:$D$172,2,0)</f>
        <v>42892</v>
      </c>
      <c r="K461" s="10" t="s">
        <v>454</v>
      </c>
      <c r="L461" s="11" t="s">
        <v>0</v>
      </c>
      <c r="M461" s="6">
        <v>520</v>
      </c>
      <c r="N461" s="6">
        <f t="shared" si="9"/>
        <v>624</v>
      </c>
      <c r="O461" s="7"/>
      <c r="P461" s="2"/>
    </row>
    <row r="462" spans="1:16" ht="60" x14ac:dyDescent="0.15">
      <c r="A462" s="1" t="s">
        <v>968</v>
      </c>
      <c r="B462" s="2" t="s">
        <v>203</v>
      </c>
      <c r="C462" s="2" t="s">
        <v>19</v>
      </c>
      <c r="D462" s="3">
        <v>164381</v>
      </c>
      <c r="E462" s="2" t="s">
        <v>505</v>
      </c>
      <c r="F462" s="3">
        <v>36815799</v>
      </c>
      <c r="G462" s="2">
        <v>2970789</v>
      </c>
      <c r="H462" s="2" t="s">
        <v>526</v>
      </c>
      <c r="I462" s="8">
        <v>102</v>
      </c>
      <c r="J462" s="9">
        <f>VLOOKUP(H462,[1]zmluvy_detail!$C$2:$D$172,2,0)</f>
        <v>42892</v>
      </c>
      <c r="K462" s="10" t="s">
        <v>455</v>
      </c>
      <c r="L462" s="11" t="s">
        <v>0</v>
      </c>
      <c r="M462" s="6">
        <v>520</v>
      </c>
      <c r="N462" s="6">
        <f t="shared" si="9"/>
        <v>624</v>
      </c>
      <c r="O462" s="7"/>
      <c r="P462" s="2"/>
    </row>
    <row r="463" spans="1:16" ht="60" x14ac:dyDescent="0.15">
      <c r="A463" s="1" t="s">
        <v>968</v>
      </c>
      <c r="B463" s="2" t="s">
        <v>203</v>
      </c>
      <c r="C463" s="2" t="s">
        <v>19</v>
      </c>
      <c r="D463" s="3">
        <v>164381</v>
      </c>
      <c r="E463" s="2" t="s">
        <v>505</v>
      </c>
      <c r="F463" s="3">
        <v>36815799</v>
      </c>
      <c r="G463" s="2">
        <v>2970789</v>
      </c>
      <c r="H463" s="2" t="s">
        <v>526</v>
      </c>
      <c r="I463" s="8">
        <v>102</v>
      </c>
      <c r="J463" s="9">
        <f>VLOOKUP(H463,[1]zmluvy_detail!$C$2:$D$172,2,0)</f>
        <v>42892</v>
      </c>
      <c r="K463" s="10" t="s">
        <v>456</v>
      </c>
      <c r="L463" s="11" t="s">
        <v>0</v>
      </c>
      <c r="M463" s="6">
        <v>520</v>
      </c>
      <c r="N463" s="6">
        <f t="shared" si="9"/>
        <v>624</v>
      </c>
      <c r="O463" s="7"/>
      <c r="P463" s="2"/>
    </row>
    <row r="464" spans="1:16" ht="45" x14ac:dyDescent="0.15">
      <c r="A464" s="1" t="s">
        <v>968</v>
      </c>
      <c r="B464" s="2" t="s">
        <v>203</v>
      </c>
      <c r="C464" s="2" t="s">
        <v>19</v>
      </c>
      <c r="D464" s="3">
        <v>164381</v>
      </c>
      <c r="E464" s="2" t="s">
        <v>505</v>
      </c>
      <c r="F464" s="3">
        <v>36815799</v>
      </c>
      <c r="G464" s="2">
        <v>2970789</v>
      </c>
      <c r="H464" s="2" t="s">
        <v>526</v>
      </c>
      <c r="I464" s="8">
        <v>102</v>
      </c>
      <c r="J464" s="9">
        <f>VLOOKUP(H464,[1]zmluvy_detail!$C$2:$D$172,2,0)</f>
        <v>42892</v>
      </c>
      <c r="K464" s="10" t="s">
        <v>457</v>
      </c>
      <c r="L464" s="11" t="s">
        <v>0</v>
      </c>
      <c r="M464" s="6">
        <v>520</v>
      </c>
      <c r="N464" s="6">
        <f t="shared" si="9"/>
        <v>624</v>
      </c>
      <c r="O464" s="7"/>
      <c r="P464" s="2"/>
    </row>
    <row r="465" spans="1:16" ht="45" x14ac:dyDescent="0.15">
      <c r="A465" s="1" t="s">
        <v>968</v>
      </c>
      <c r="B465" s="2" t="s">
        <v>203</v>
      </c>
      <c r="C465" s="2" t="s">
        <v>19</v>
      </c>
      <c r="D465" s="3">
        <v>164381</v>
      </c>
      <c r="E465" s="2" t="s">
        <v>505</v>
      </c>
      <c r="F465" s="3">
        <v>36815799</v>
      </c>
      <c r="G465" s="2">
        <v>2970789</v>
      </c>
      <c r="H465" s="2" t="s">
        <v>526</v>
      </c>
      <c r="I465" s="8">
        <v>102</v>
      </c>
      <c r="J465" s="9">
        <f>VLOOKUP(H465,[1]zmluvy_detail!$C$2:$D$172,2,0)</f>
        <v>42892</v>
      </c>
      <c r="K465" s="10" t="s">
        <v>458</v>
      </c>
      <c r="L465" s="11" t="s">
        <v>16</v>
      </c>
      <c r="M465" s="6">
        <v>520</v>
      </c>
      <c r="N465" s="6">
        <f t="shared" si="9"/>
        <v>624</v>
      </c>
      <c r="O465" s="7"/>
      <c r="P465" s="2"/>
    </row>
    <row r="466" spans="1:16" ht="60" x14ac:dyDescent="0.15">
      <c r="A466" s="1" t="s">
        <v>968</v>
      </c>
      <c r="B466" s="2" t="s">
        <v>203</v>
      </c>
      <c r="C466" s="2" t="s">
        <v>506</v>
      </c>
      <c r="D466" s="3">
        <v>30809673</v>
      </c>
      <c r="E466" s="2" t="s">
        <v>507</v>
      </c>
      <c r="F466" s="3">
        <v>36224278</v>
      </c>
      <c r="G466" s="2">
        <v>3073243</v>
      </c>
      <c r="H466" s="2" t="s">
        <v>527</v>
      </c>
      <c r="I466" s="8">
        <v>103</v>
      </c>
      <c r="J466" s="9">
        <f>VLOOKUP(H466,[1]zmluvy_detail!$C$2:$D$172,2,0)</f>
        <v>42971</v>
      </c>
      <c r="K466" s="10" t="s">
        <v>459</v>
      </c>
      <c r="L466" s="11" t="s">
        <v>14</v>
      </c>
      <c r="M466" s="6">
        <v>600</v>
      </c>
      <c r="N466" s="6">
        <f t="shared" si="9"/>
        <v>720</v>
      </c>
      <c r="O466" s="7"/>
      <c r="P466" s="2"/>
    </row>
    <row r="467" spans="1:16" ht="30" x14ac:dyDescent="0.15">
      <c r="A467" s="1" t="s">
        <v>968</v>
      </c>
      <c r="B467" s="2" t="s">
        <v>203</v>
      </c>
      <c r="C467" s="2" t="s">
        <v>508</v>
      </c>
      <c r="D467" s="3">
        <v>165182</v>
      </c>
      <c r="E467" s="2" t="s">
        <v>509</v>
      </c>
      <c r="F467" s="3">
        <v>35955678</v>
      </c>
      <c r="G467" s="2">
        <v>2910679</v>
      </c>
      <c r="H467" s="2" t="s">
        <v>528</v>
      </c>
      <c r="I467" s="8">
        <v>104</v>
      </c>
      <c r="J467" s="9">
        <f>VLOOKUP(H467,[1]zmluvy_detail!$C$2:$D$172,2,0)</f>
        <v>42850</v>
      </c>
      <c r="K467" s="10" t="s">
        <v>460</v>
      </c>
      <c r="L467" s="11" t="s">
        <v>16</v>
      </c>
      <c r="M467" s="6">
        <v>840</v>
      </c>
      <c r="N467" s="6">
        <f t="shared" si="9"/>
        <v>1008</v>
      </c>
      <c r="O467" s="7"/>
      <c r="P467" s="2"/>
    </row>
    <row r="468" spans="1:16" ht="45" x14ac:dyDescent="0.15">
      <c r="A468" s="1" t="s">
        <v>968</v>
      </c>
      <c r="B468" s="2" t="s">
        <v>203</v>
      </c>
      <c r="C468" s="2" t="s">
        <v>508</v>
      </c>
      <c r="D468" s="3">
        <v>165182</v>
      </c>
      <c r="E468" s="2" t="s">
        <v>509</v>
      </c>
      <c r="F468" s="3">
        <v>35955678</v>
      </c>
      <c r="G468" s="2">
        <v>2910679</v>
      </c>
      <c r="H468" s="2" t="s">
        <v>528</v>
      </c>
      <c r="I468" s="8">
        <v>104</v>
      </c>
      <c r="J468" s="9">
        <f>VLOOKUP(H468,[1]zmluvy_detail!$C$2:$D$172,2,0)</f>
        <v>42850</v>
      </c>
      <c r="K468" s="10" t="s">
        <v>461</v>
      </c>
      <c r="L468" s="13" t="s">
        <v>819</v>
      </c>
      <c r="M468" s="6">
        <v>680</v>
      </c>
      <c r="N468" s="6">
        <f t="shared" si="9"/>
        <v>816</v>
      </c>
      <c r="O468" s="7"/>
      <c r="P468" s="2"/>
    </row>
    <row r="469" spans="1:16" ht="75" x14ac:dyDescent="0.15">
      <c r="A469" s="1" t="s">
        <v>968</v>
      </c>
      <c r="B469" s="2" t="s">
        <v>203</v>
      </c>
      <c r="C469" s="2" t="s">
        <v>508</v>
      </c>
      <c r="D469" s="3">
        <v>165182</v>
      </c>
      <c r="E469" s="2" t="s">
        <v>509</v>
      </c>
      <c r="F469" s="3">
        <v>35955678</v>
      </c>
      <c r="G469" s="2">
        <v>2910679</v>
      </c>
      <c r="H469" s="2" t="s">
        <v>528</v>
      </c>
      <c r="I469" s="8">
        <v>104</v>
      </c>
      <c r="J469" s="9">
        <f>VLOOKUP(H469,[1]zmluvy_detail!$C$2:$D$172,2,0)</f>
        <v>42850</v>
      </c>
      <c r="K469" s="10" t="s">
        <v>462</v>
      </c>
      <c r="L469" s="11" t="s">
        <v>6</v>
      </c>
      <c r="M469" s="6">
        <v>840</v>
      </c>
      <c r="N469" s="6">
        <f t="shared" si="9"/>
        <v>1008</v>
      </c>
      <c r="O469" s="7"/>
      <c r="P469" s="2"/>
    </row>
    <row r="470" spans="1:16" ht="75" x14ac:dyDescent="0.15">
      <c r="A470" s="1" t="s">
        <v>968</v>
      </c>
      <c r="B470" s="2" t="s">
        <v>203</v>
      </c>
      <c r="C470" s="2" t="s">
        <v>508</v>
      </c>
      <c r="D470" s="3">
        <v>165182</v>
      </c>
      <c r="E470" s="2" t="s">
        <v>509</v>
      </c>
      <c r="F470" s="3">
        <v>35955678</v>
      </c>
      <c r="G470" s="2">
        <v>2910679</v>
      </c>
      <c r="H470" s="2" t="s">
        <v>528</v>
      </c>
      <c r="I470" s="8">
        <v>104</v>
      </c>
      <c r="J470" s="9">
        <f>VLOOKUP(H470,[1]zmluvy_detail!$C$2:$D$172,2,0)</f>
        <v>42850</v>
      </c>
      <c r="K470" s="10" t="s">
        <v>463</v>
      </c>
      <c r="L470" s="11" t="s">
        <v>6</v>
      </c>
      <c r="M470" s="6">
        <v>680</v>
      </c>
      <c r="N470" s="6">
        <f t="shared" si="9"/>
        <v>816</v>
      </c>
      <c r="O470" s="7"/>
      <c r="P470" s="2"/>
    </row>
    <row r="471" spans="1:16" ht="90" x14ac:dyDescent="0.15">
      <c r="A471" s="1" t="s">
        <v>968</v>
      </c>
      <c r="B471" s="2" t="s">
        <v>203</v>
      </c>
      <c r="C471" s="2" t="s">
        <v>508</v>
      </c>
      <c r="D471" s="3">
        <v>165182</v>
      </c>
      <c r="E471" s="2" t="s">
        <v>509</v>
      </c>
      <c r="F471" s="3">
        <v>35955678</v>
      </c>
      <c r="G471" s="2">
        <v>2910679</v>
      </c>
      <c r="H471" s="2" t="s">
        <v>528</v>
      </c>
      <c r="I471" s="8">
        <v>104</v>
      </c>
      <c r="J471" s="9">
        <f>VLOOKUP(H471,[1]zmluvy_detail!$C$2:$D$172,2,0)</f>
        <v>42850</v>
      </c>
      <c r="K471" s="10" t="s">
        <v>464</v>
      </c>
      <c r="L471" s="13" t="s">
        <v>13</v>
      </c>
      <c r="M471" s="6">
        <v>840</v>
      </c>
      <c r="N471" s="6">
        <f t="shared" si="9"/>
        <v>1008</v>
      </c>
      <c r="O471" s="7"/>
      <c r="P471" s="2"/>
    </row>
    <row r="472" spans="1:16" ht="90" x14ac:dyDescent="0.15">
      <c r="A472" s="1" t="s">
        <v>968</v>
      </c>
      <c r="B472" s="2" t="s">
        <v>203</v>
      </c>
      <c r="C472" s="2" t="s">
        <v>508</v>
      </c>
      <c r="D472" s="3">
        <v>165182</v>
      </c>
      <c r="E472" s="2" t="s">
        <v>509</v>
      </c>
      <c r="F472" s="3">
        <v>35955678</v>
      </c>
      <c r="G472" s="2">
        <v>2910679</v>
      </c>
      <c r="H472" s="2" t="s">
        <v>528</v>
      </c>
      <c r="I472" s="8">
        <v>104</v>
      </c>
      <c r="J472" s="9">
        <f>VLOOKUP(H472,[1]zmluvy_detail!$C$2:$D$172,2,0)</f>
        <v>42850</v>
      </c>
      <c r="K472" s="10" t="s">
        <v>465</v>
      </c>
      <c r="L472" s="13" t="s">
        <v>13</v>
      </c>
      <c r="M472" s="6">
        <v>680</v>
      </c>
      <c r="N472" s="6">
        <f t="shared" si="9"/>
        <v>816</v>
      </c>
      <c r="O472" s="7"/>
      <c r="P472" s="2"/>
    </row>
    <row r="473" spans="1:16" ht="75" x14ac:dyDescent="0.15">
      <c r="A473" s="1" t="s">
        <v>968</v>
      </c>
      <c r="B473" s="2" t="s">
        <v>203</v>
      </c>
      <c r="C473" s="2" t="s">
        <v>508</v>
      </c>
      <c r="D473" s="3">
        <v>165182</v>
      </c>
      <c r="E473" s="2" t="s">
        <v>509</v>
      </c>
      <c r="F473" s="3">
        <v>35955678</v>
      </c>
      <c r="G473" s="2">
        <v>2910679</v>
      </c>
      <c r="H473" s="2" t="s">
        <v>528</v>
      </c>
      <c r="I473" s="8">
        <v>104</v>
      </c>
      <c r="J473" s="9">
        <f>VLOOKUP(H473,[1]zmluvy_detail!$C$2:$D$172,2,0)</f>
        <v>42850</v>
      </c>
      <c r="K473" s="10" t="s">
        <v>466</v>
      </c>
      <c r="L473" s="11" t="s">
        <v>13</v>
      </c>
      <c r="M473" s="6">
        <v>840</v>
      </c>
      <c r="N473" s="6">
        <f t="shared" si="9"/>
        <v>1008</v>
      </c>
      <c r="O473" s="7"/>
      <c r="P473" s="2"/>
    </row>
    <row r="474" spans="1:16" ht="75" x14ac:dyDescent="0.15">
      <c r="A474" s="1" t="s">
        <v>968</v>
      </c>
      <c r="B474" s="2" t="s">
        <v>203</v>
      </c>
      <c r="C474" s="2" t="s">
        <v>508</v>
      </c>
      <c r="D474" s="3">
        <v>165182</v>
      </c>
      <c r="E474" s="2" t="s">
        <v>509</v>
      </c>
      <c r="F474" s="3">
        <v>35955678</v>
      </c>
      <c r="G474" s="2">
        <v>2910679</v>
      </c>
      <c r="H474" s="2" t="s">
        <v>528</v>
      </c>
      <c r="I474" s="8">
        <v>104</v>
      </c>
      <c r="J474" s="9">
        <f>VLOOKUP(H474,[1]zmluvy_detail!$C$2:$D$172,2,0)</f>
        <v>42850</v>
      </c>
      <c r="K474" s="10" t="s">
        <v>467</v>
      </c>
      <c r="L474" s="11" t="s">
        <v>13</v>
      </c>
      <c r="M474" s="6">
        <v>760</v>
      </c>
      <c r="N474" s="6">
        <f t="shared" si="9"/>
        <v>912</v>
      </c>
      <c r="O474" s="7"/>
      <c r="P474" s="2"/>
    </row>
    <row r="475" spans="1:16" ht="105" x14ac:dyDescent="0.15">
      <c r="A475" s="1" t="s">
        <v>968</v>
      </c>
      <c r="B475" s="2" t="s">
        <v>203</v>
      </c>
      <c r="C475" s="2" t="s">
        <v>508</v>
      </c>
      <c r="D475" s="3">
        <v>165182</v>
      </c>
      <c r="E475" s="2" t="s">
        <v>509</v>
      </c>
      <c r="F475" s="3">
        <v>35955678</v>
      </c>
      <c r="G475" s="2">
        <v>2910679</v>
      </c>
      <c r="H475" s="2" t="s">
        <v>528</v>
      </c>
      <c r="I475" s="8">
        <v>104</v>
      </c>
      <c r="J475" s="9">
        <f>VLOOKUP(H475,[1]zmluvy_detail!$C$2:$D$172,2,0)</f>
        <v>42850</v>
      </c>
      <c r="K475" s="10" t="s">
        <v>468</v>
      </c>
      <c r="L475" s="11" t="s">
        <v>13</v>
      </c>
      <c r="M475" s="6">
        <v>840</v>
      </c>
      <c r="N475" s="6">
        <f t="shared" si="9"/>
        <v>1008</v>
      </c>
      <c r="O475" s="7"/>
      <c r="P475" s="2"/>
    </row>
    <row r="476" spans="1:16" ht="105" x14ac:dyDescent="0.15">
      <c r="A476" s="1" t="s">
        <v>968</v>
      </c>
      <c r="B476" s="2" t="s">
        <v>203</v>
      </c>
      <c r="C476" s="2" t="s">
        <v>508</v>
      </c>
      <c r="D476" s="3">
        <v>165182</v>
      </c>
      <c r="E476" s="2" t="s">
        <v>509</v>
      </c>
      <c r="F476" s="3">
        <v>35955678</v>
      </c>
      <c r="G476" s="2">
        <v>2910679</v>
      </c>
      <c r="H476" s="2" t="s">
        <v>528</v>
      </c>
      <c r="I476" s="8">
        <v>104</v>
      </c>
      <c r="J476" s="9">
        <f>VLOOKUP(H476,[1]zmluvy_detail!$C$2:$D$172,2,0)</f>
        <v>42850</v>
      </c>
      <c r="K476" s="10" t="s">
        <v>469</v>
      </c>
      <c r="L476" s="11" t="s">
        <v>13</v>
      </c>
      <c r="M476" s="6">
        <v>680</v>
      </c>
      <c r="N476" s="6">
        <f t="shared" si="9"/>
        <v>816</v>
      </c>
      <c r="O476" s="7"/>
      <c r="P476" s="2"/>
    </row>
    <row r="477" spans="1:16" ht="75" x14ac:dyDescent="0.15">
      <c r="A477" s="1" t="s">
        <v>968</v>
      </c>
      <c r="B477" s="2" t="s">
        <v>203</v>
      </c>
      <c r="C477" s="2" t="s">
        <v>508</v>
      </c>
      <c r="D477" s="3">
        <v>165182</v>
      </c>
      <c r="E477" s="2" t="s">
        <v>509</v>
      </c>
      <c r="F477" s="3">
        <v>35955678</v>
      </c>
      <c r="G477" s="2">
        <v>2910679</v>
      </c>
      <c r="H477" s="2" t="s">
        <v>528</v>
      </c>
      <c r="I477" s="8">
        <v>104</v>
      </c>
      <c r="J477" s="9">
        <f>VLOOKUP(H477,[1]zmluvy_detail!$C$2:$D$172,2,0)</f>
        <v>42850</v>
      </c>
      <c r="K477" s="10" t="s">
        <v>470</v>
      </c>
      <c r="L477" s="11" t="s">
        <v>14</v>
      </c>
      <c r="M477" s="6">
        <v>840</v>
      </c>
      <c r="N477" s="6">
        <f t="shared" si="9"/>
        <v>1008</v>
      </c>
      <c r="O477" s="7"/>
      <c r="P477" s="2"/>
    </row>
    <row r="478" spans="1:16" ht="75" x14ac:dyDescent="0.15">
      <c r="A478" s="1" t="s">
        <v>968</v>
      </c>
      <c r="B478" s="2" t="s">
        <v>203</v>
      </c>
      <c r="C478" s="2" t="s">
        <v>508</v>
      </c>
      <c r="D478" s="3">
        <v>165182</v>
      </c>
      <c r="E478" s="2" t="s">
        <v>509</v>
      </c>
      <c r="F478" s="3">
        <v>35955678</v>
      </c>
      <c r="G478" s="2">
        <v>2910679</v>
      </c>
      <c r="H478" s="2" t="s">
        <v>528</v>
      </c>
      <c r="I478" s="8">
        <v>104</v>
      </c>
      <c r="J478" s="9">
        <f>VLOOKUP(H478,[1]zmluvy_detail!$C$2:$D$172,2,0)</f>
        <v>42850</v>
      </c>
      <c r="K478" s="10" t="s">
        <v>471</v>
      </c>
      <c r="L478" s="11" t="s">
        <v>14</v>
      </c>
      <c r="M478" s="6">
        <v>840</v>
      </c>
      <c r="N478" s="6">
        <f t="shared" si="9"/>
        <v>1008</v>
      </c>
      <c r="O478" s="7"/>
      <c r="P478" s="2"/>
    </row>
    <row r="479" spans="1:16" ht="75" x14ac:dyDescent="0.15">
      <c r="A479" s="1" t="s">
        <v>968</v>
      </c>
      <c r="B479" s="2" t="s">
        <v>203</v>
      </c>
      <c r="C479" s="2" t="s">
        <v>508</v>
      </c>
      <c r="D479" s="3">
        <v>165182</v>
      </c>
      <c r="E479" s="2" t="s">
        <v>509</v>
      </c>
      <c r="F479" s="3">
        <v>35955678</v>
      </c>
      <c r="G479" s="2">
        <v>2910679</v>
      </c>
      <c r="H479" s="2" t="s">
        <v>528</v>
      </c>
      <c r="I479" s="8">
        <v>104</v>
      </c>
      <c r="J479" s="9">
        <f>VLOOKUP(H479,[1]zmluvy_detail!$C$2:$D$172,2,0)</f>
        <v>42850</v>
      </c>
      <c r="K479" s="10" t="s">
        <v>472</v>
      </c>
      <c r="L479" s="11" t="s">
        <v>14</v>
      </c>
      <c r="M479" s="6">
        <v>840</v>
      </c>
      <c r="N479" s="6">
        <f t="shared" si="9"/>
        <v>1008</v>
      </c>
      <c r="O479" s="7"/>
      <c r="P479" s="2"/>
    </row>
    <row r="480" spans="1:16" ht="90" x14ac:dyDescent="0.15">
      <c r="A480" s="1" t="s">
        <v>968</v>
      </c>
      <c r="B480" s="2" t="s">
        <v>203</v>
      </c>
      <c r="C480" s="2" t="s">
        <v>508</v>
      </c>
      <c r="D480" s="3">
        <v>165182</v>
      </c>
      <c r="E480" s="2" t="s">
        <v>509</v>
      </c>
      <c r="F480" s="3">
        <v>35955678</v>
      </c>
      <c r="G480" s="2">
        <v>2910679</v>
      </c>
      <c r="H480" s="2" t="s">
        <v>528</v>
      </c>
      <c r="I480" s="8">
        <v>104</v>
      </c>
      <c r="J480" s="9">
        <f>VLOOKUP(H480,[1]zmluvy_detail!$C$2:$D$172,2,0)</f>
        <v>42850</v>
      </c>
      <c r="K480" s="10" t="s">
        <v>473</v>
      </c>
      <c r="L480" s="11" t="s">
        <v>14</v>
      </c>
      <c r="M480" s="6">
        <v>840</v>
      </c>
      <c r="N480" s="6">
        <f t="shared" si="9"/>
        <v>1008</v>
      </c>
      <c r="O480" s="7"/>
      <c r="P480" s="2"/>
    </row>
    <row r="481" spans="1:16" ht="90" x14ac:dyDescent="0.15">
      <c r="A481" s="1" t="s">
        <v>968</v>
      </c>
      <c r="B481" s="2" t="s">
        <v>203</v>
      </c>
      <c r="C481" s="2" t="s">
        <v>508</v>
      </c>
      <c r="D481" s="3">
        <v>165182</v>
      </c>
      <c r="E481" s="2" t="s">
        <v>509</v>
      </c>
      <c r="F481" s="3">
        <v>35955678</v>
      </c>
      <c r="G481" s="2">
        <v>2910679</v>
      </c>
      <c r="H481" s="2" t="s">
        <v>528</v>
      </c>
      <c r="I481" s="8">
        <v>104</v>
      </c>
      <c r="J481" s="9">
        <f>VLOOKUP(H481,[1]zmluvy_detail!$C$2:$D$172,2,0)</f>
        <v>42850</v>
      </c>
      <c r="K481" s="10" t="s">
        <v>474</v>
      </c>
      <c r="L481" s="11" t="s">
        <v>14</v>
      </c>
      <c r="M481" s="6">
        <v>760</v>
      </c>
      <c r="N481" s="6">
        <f t="shared" si="9"/>
        <v>912</v>
      </c>
      <c r="O481" s="7"/>
      <c r="P481" s="2"/>
    </row>
    <row r="482" spans="1:16" ht="60" x14ac:dyDescent="0.15">
      <c r="A482" s="1" t="s">
        <v>968</v>
      </c>
      <c r="B482" s="2" t="s">
        <v>203</v>
      </c>
      <c r="C482" s="2" t="s">
        <v>508</v>
      </c>
      <c r="D482" s="3">
        <v>165182</v>
      </c>
      <c r="E482" s="2" t="s">
        <v>509</v>
      </c>
      <c r="F482" s="3">
        <v>35955678</v>
      </c>
      <c r="G482" s="2">
        <v>2910679</v>
      </c>
      <c r="H482" s="2" t="s">
        <v>528</v>
      </c>
      <c r="I482" s="8">
        <v>104</v>
      </c>
      <c r="J482" s="9">
        <f>VLOOKUP(H482,[1]zmluvy_detail!$C$2:$D$172,2,0)</f>
        <v>42850</v>
      </c>
      <c r="K482" s="10" t="s">
        <v>475</v>
      </c>
      <c r="L482" s="11" t="s">
        <v>14</v>
      </c>
      <c r="M482" s="6">
        <v>680</v>
      </c>
      <c r="N482" s="6">
        <f t="shared" si="9"/>
        <v>816</v>
      </c>
      <c r="O482" s="7"/>
      <c r="P482" s="2"/>
    </row>
    <row r="483" spans="1:16" ht="90" x14ac:dyDescent="0.15">
      <c r="A483" s="1" t="s">
        <v>968</v>
      </c>
      <c r="B483" s="2" t="s">
        <v>203</v>
      </c>
      <c r="C483" s="2" t="s">
        <v>508</v>
      </c>
      <c r="D483" s="3">
        <v>165182</v>
      </c>
      <c r="E483" s="2" t="s">
        <v>509</v>
      </c>
      <c r="F483" s="3">
        <v>35955678</v>
      </c>
      <c r="G483" s="2">
        <v>2910679</v>
      </c>
      <c r="H483" s="2" t="s">
        <v>528</v>
      </c>
      <c r="I483" s="8">
        <v>104</v>
      </c>
      <c r="J483" s="9">
        <f>VLOOKUP(H483,[1]zmluvy_detail!$C$2:$D$172,2,0)</f>
        <v>42850</v>
      </c>
      <c r="K483" s="10" t="s">
        <v>476</v>
      </c>
      <c r="L483" s="11" t="s">
        <v>14</v>
      </c>
      <c r="M483" s="6">
        <v>680</v>
      </c>
      <c r="N483" s="6">
        <f t="shared" si="9"/>
        <v>816</v>
      </c>
      <c r="O483" s="7"/>
      <c r="P483" s="2"/>
    </row>
    <row r="484" spans="1:16" ht="105" x14ac:dyDescent="0.15">
      <c r="A484" s="1" t="s">
        <v>968</v>
      </c>
      <c r="B484" s="2" t="s">
        <v>203</v>
      </c>
      <c r="C484" s="2" t="s">
        <v>508</v>
      </c>
      <c r="D484" s="3">
        <v>165182</v>
      </c>
      <c r="E484" s="2" t="s">
        <v>509</v>
      </c>
      <c r="F484" s="3">
        <v>35955678</v>
      </c>
      <c r="G484" s="2">
        <v>2910679</v>
      </c>
      <c r="H484" s="2" t="s">
        <v>528</v>
      </c>
      <c r="I484" s="8">
        <v>104</v>
      </c>
      <c r="J484" s="9">
        <f>VLOOKUP(H484,[1]zmluvy_detail!$C$2:$D$172,2,0)</f>
        <v>42850</v>
      </c>
      <c r="K484" s="10" t="s">
        <v>477</v>
      </c>
      <c r="L484" s="11" t="s">
        <v>14</v>
      </c>
      <c r="M484" s="6">
        <v>680</v>
      </c>
      <c r="N484" s="6">
        <f t="shared" si="9"/>
        <v>816</v>
      </c>
      <c r="O484" s="7"/>
      <c r="P484" s="2"/>
    </row>
    <row r="485" spans="1:16" ht="75" x14ac:dyDescent="0.15">
      <c r="A485" s="1" t="s">
        <v>968</v>
      </c>
      <c r="B485" s="2" t="s">
        <v>203</v>
      </c>
      <c r="C485" s="2" t="s">
        <v>30</v>
      </c>
      <c r="D485" s="3">
        <v>397431</v>
      </c>
      <c r="E485" s="2" t="s">
        <v>115</v>
      </c>
      <c r="F485" s="3">
        <v>31361161</v>
      </c>
      <c r="G485" s="2">
        <v>3001702</v>
      </c>
      <c r="H485" s="2" t="s">
        <v>530</v>
      </c>
      <c r="I485" s="8">
        <v>106</v>
      </c>
      <c r="J485" s="9">
        <f>VLOOKUP(H485,[1]zmluvy_detail!$C$2:$D$172,2,0)</f>
        <v>42825</v>
      </c>
      <c r="K485" s="10" t="s">
        <v>483</v>
      </c>
      <c r="L485" s="5" t="s">
        <v>10</v>
      </c>
      <c r="M485" s="6">
        <v>220</v>
      </c>
      <c r="N485" s="6">
        <f t="shared" si="9"/>
        <v>264</v>
      </c>
      <c r="O485" s="7"/>
      <c r="P485" s="2"/>
    </row>
    <row r="486" spans="1:16" ht="75" x14ac:dyDescent="0.15">
      <c r="A486" s="1" t="s">
        <v>968</v>
      </c>
      <c r="B486" s="2" t="s">
        <v>203</v>
      </c>
      <c r="C486" s="2" t="s">
        <v>30</v>
      </c>
      <c r="D486" s="3">
        <v>397431</v>
      </c>
      <c r="E486" s="2" t="s">
        <v>115</v>
      </c>
      <c r="F486" s="3">
        <v>31361161</v>
      </c>
      <c r="G486" s="2">
        <v>3001702</v>
      </c>
      <c r="H486" s="2" t="s">
        <v>530</v>
      </c>
      <c r="I486" s="8">
        <v>106</v>
      </c>
      <c r="J486" s="9">
        <f>VLOOKUP(H486,[1]zmluvy_detail!$C$2:$D$172,2,0)</f>
        <v>42825</v>
      </c>
      <c r="K486" s="10" t="s">
        <v>483</v>
      </c>
      <c r="L486" s="5" t="s">
        <v>13</v>
      </c>
      <c r="M486" s="6">
        <v>220</v>
      </c>
      <c r="N486" s="6">
        <f t="shared" si="9"/>
        <v>264</v>
      </c>
      <c r="O486" s="7"/>
      <c r="P486" s="2"/>
    </row>
    <row r="487" spans="1:16" ht="30" x14ac:dyDescent="0.15">
      <c r="A487" s="1" t="s">
        <v>968</v>
      </c>
      <c r="B487" s="2" t="s">
        <v>203</v>
      </c>
      <c r="C487" s="2" t="s">
        <v>19</v>
      </c>
      <c r="D487" s="3">
        <v>164381</v>
      </c>
      <c r="E487" s="2" t="s">
        <v>315</v>
      </c>
      <c r="F487" s="3">
        <v>35918501</v>
      </c>
      <c r="G487" s="2">
        <v>3023431</v>
      </c>
      <c r="H487" s="2" t="s">
        <v>531</v>
      </c>
      <c r="I487" s="8">
        <v>107</v>
      </c>
      <c r="J487" s="9">
        <f>VLOOKUP(H487,[1]zmluvy_detail!$C$2:$D$172,2,0)</f>
        <v>42930</v>
      </c>
      <c r="K487" s="2" t="s">
        <v>484</v>
      </c>
      <c r="L487" s="11" t="s">
        <v>16</v>
      </c>
      <c r="M487" s="6">
        <v>750</v>
      </c>
      <c r="N487" s="6">
        <f t="shared" si="9"/>
        <v>900</v>
      </c>
      <c r="O487" s="7"/>
      <c r="P487" s="2"/>
    </row>
    <row r="488" spans="1:16" ht="210" x14ac:dyDescent="0.15">
      <c r="A488" s="1" t="s">
        <v>968</v>
      </c>
      <c r="B488" s="2" t="s">
        <v>203</v>
      </c>
      <c r="C488" s="2" t="s">
        <v>19</v>
      </c>
      <c r="D488" s="3">
        <v>164381</v>
      </c>
      <c r="E488" s="2" t="s">
        <v>315</v>
      </c>
      <c r="F488" s="3">
        <v>35918501</v>
      </c>
      <c r="G488" s="2">
        <v>3023431</v>
      </c>
      <c r="H488" s="2" t="s">
        <v>531</v>
      </c>
      <c r="I488" s="8">
        <v>107</v>
      </c>
      <c r="J488" s="9">
        <f>VLOOKUP(H488,[1]zmluvy_detail!$C$2:$D$172,2,0)</f>
        <v>42930</v>
      </c>
      <c r="K488" s="10" t="s">
        <v>485</v>
      </c>
      <c r="L488" s="11" t="s">
        <v>6</v>
      </c>
      <c r="M488" s="6">
        <v>740</v>
      </c>
      <c r="N488" s="6">
        <f t="shared" si="9"/>
        <v>888</v>
      </c>
      <c r="O488" s="7"/>
      <c r="P488" s="2"/>
    </row>
    <row r="489" spans="1:16" ht="210" x14ac:dyDescent="0.15">
      <c r="A489" s="1" t="s">
        <v>968</v>
      </c>
      <c r="B489" s="2" t="s">
        <v>203</v>
      </c>
      <c r="C489" s="2" t="s">
        <v>19</v>
      </c>
      <c r="D489" s="3">
        <v>164381</v>
      </c>
      <c r="E489" s="2" t="s">
        <v>315</v>
      </c>
      <c r="F489" s="3">
        <v>35918501</v>
      </c>
      <c r="G489" s="2">
        <v>3023431</v>
      </c>
      <c r="H489" s="2" t="s">
        <v>531</v>
      </c>
      <c r="I489" s="8">
        <v>107</v>
      </c>
      <c r="J489" s="9">
        <f>VLOOKUP(H489,[1]zmluvy_detail!$C$2:$D$172,2,0)</f>
        <v>42930</v>
      </c>
      <c r="K489" s="10" t="s">
        <v>485</v>
      </c>
      <c r="L489" s="11" t="s">
        <v>13</v>
      </c>
      <c r="M489" s="6">
        <v>740</v>
      </c>
      <c r="N489" s="6">
        <f t="shared" si="9"/>
        <v>888</v>
      </c>
      <c r="O489" s="7"/>
      <c r="P489" s="2"/>
    </row>
    <row r="490" spans="1:16" ht="210" x14ac:dyDescent="0.15">
      <c r="A490" s="1" t="s">
        <v>968</v>
      </c>
      <c r="B490" s="2" t="s">
        <v>203</v>
      </c>
      <c r="C490" s="2" t="s">
        <v>19</v>
      </c>
      <c r="D490" s="3">
        <v>164381</v>
      </c>
      <c r="E490" s="2" t="s">
        <v>315</v>
      </c>
      <c r="F490" s="3">
        <v>35918501</v>
      </c>
      <c r="G490" s="2">
        <v>3023431</v>
      </c>
      <c r="H490" s="2" t="s">
        <v>531</v>
      </c>
      <c r="I490" s="8">
        <v>107</v>
      </c>
      <c r="J490" s="9">
        <f>VLOOKUP(H490,[1]zmluvy_detail!$C$2:$D$172,2,0)</f>
        <v>42930</v>
      </c>
      <c r="K490" s="10" t="s">
        <v>485</v>
      </c>
      <c r="L490" s="11" t="s">
        <v>7</v>
      </c>
      <c r="M490" s="6">
        <v>740</v>
      </c>
      <c r="N490" s="6">
        <f t="shared" si="9"/>
        <v>888</v>
      </c>
      <c r="O490" s="7"/>
      <c r="P490" s="2"/>
    </row>
    <row r="491" spans="1:16" ht="14" x14ac:dyDescent="0.15">
      <c r="A491" s="1" t="s">
        <v>968</v>
      </c>
      <c r="B491" s="2" t="s">
        <v>203</v>
      </c>
      <c r="C491" s="2" t="s">
        <v>19</v>
      </c>
      <c r="D491" s="3">
        <v>164381</v>
      </c>
      <c r="E491" s="2" t="s">
        <v>315</v>
      </c>
      <c r="F491" s="3">
        <v>35918501</v>
      </c>
      <c r="G491" s="2">
        <v>3023431</v>
      </c>
      <c r="H491" s="2" t="s">
        <v>531</v>
      </c>
      <c r="I491" s="8">
        <v>107</v>
      </c>
      <c r="J491" s="9">
        <f>VLOOKUP(H491,[1]zmluvy_detail!$C$2:$D$172,2,0)</f>
        <v>42930</v>
      </c>
      <c r="K491" s="2" t="s">
        <v>486</v>
      </c>
      <c r="L491" s="5" t="s">
        <v>10</v>
      </c>
      <c r="M491" s="6">
        <v>725</v>
      </c>
      <c r="N491" s="6">
        <f t="shared" si="9"/>
        <v>870</v>
      </c>
      <c r="O491" s="7"/>
      <c r="P491" s="2"/>
    </row>
    <row r="492" spans="1:16" ht="15" x14ac:dyDescent="0.15">
      <c r="A492" s="1" t="s">
        <v>968</v>
      </c>
      <c r="B492" s="2" t="s">
        <v>203</v>
      </c>
      <c r="C492" s="2" t="s">
        <v>19</v>
      </c>
      <c r="D492" s="3">
        <v>164381</v>
      </c>
      <c r="E492" s="2" t="s">
        <v>315</v>
      </c>
      <c r="F492" s="3">
        <v>35918501</v>
      </c>
      <c r="G492" s="2">
        <v>3023431</v>
      </c>
      <c r="H492" s="2" t="s">
        <v>531</v>
      </c>
      <c r="I492" s="8">
        <v>107</v>
      </c>
      <c r="J492" s="9">
        <f>VLOOKUP(H492,[1]zmluvy_detail!$C$2:$D$172,2,0)</f>
        <v>42930</v>
      </c>
      <c r="K492" s="2" t="s">
        <v>487</v>
      </c>
      <c r="L492" s="11" t="s">
        <v>15</v>
      </c>
      <c r="M492" s="6">
        <v>691.66</v>
      </c>
      <c r="N492" s="6">
        <f t="shared" si="9"/>
        <v>829.99199999999996</v>
      </c>
      <c r="O492" s="7"/>
      <c r="P492" s="2"/>
    </row>
    <row r="493" spans="1:16" ht="15" x14ac:dyDescent="0.15">
      <c r="A493" s="1" t="s">
        <v>968</v>
      </c>
      <c r="B493" s="2" t="s">
        <v>203</v>
      </c>
      <c r="C493" s="2" t="s">
        <v>19</v>
      </c>
      <c r="D493" s="3">
        <v>164381</v>
      </c>
      <c r="E493" s="2" t="s">
        <v>315</v>
      </c>
      <c r="F493" s="3">
        <v>35918501</v>
      </c>
      <c r="G493" s="2">
        <v>3023431</v>
      </c>
      <c r="H493" s="2" t="s">
        <v>531</v>
      </c>
      <c r="I493" s="8">
        <v>107</v>
      </c>
      <c r="J493" s="9">
        <f>VLOOKUP(H493,[1]zmluvy_detail!$C$2:$D$172,2,0)</f>
        <v>42930</v>
      </c>
      <c r="K493" s="2" t="s">
        <v>487</v>
      </c>
      <c r="L493" s="11" t="s">
        <v>12</v>
      </c>
      <c r="M493" s="6">
        <v>691.66</v>
      </c>
      <c r="N493" s="6">
        <f t="shared" si="9"/>
        <v>829.99199999999996</v>
      </c>
      <c r="O493" s="7"/>
      <c r="P493" s="2"/>
    </row>
    <row r="494" spans="1:16" ht="75" x14ac:dyDescent="0.15">
      <c r="A494" s="1" t="s">
        <v>968</v>
      </c>
      <c r="B494" s="2" t="s">
        <v>203</v>
      </c>
      <c r="C494" s="2" t="s">
        <v>510</v>
      </c>
      <c r="D494" s="3">
        <v>42355818</v>
      </c>
      <c r="E494" s="2" t="s">
        <v>511</v>
      </c>
      <c r="F494" s="3">
        <v>36520977</v>
      </c>
      <c r="G494" s="2">
        <v>3114423</v>
      </c>
      <c r="H494" s="2" t="s">
        <v>532</v>
      </c>
      <c r="I494" s="8">
        <v>108</v>
      </c>
      <c r="J494" s="9">
        <f>VLOOKUP(H494,[1]zmluvy_detail!$C$2:$D$172,2,0)</f>
        <v>43005</v>
      </c>
      <c r="K494" s="10" t="s">
        <v>488</v>
      </c>
      <c r="L494" s="11" t="s">
        <v>10</v>
      </c>
      <c r="M494" s="6">
        <v>341.33333333333331</v>
      </c>
      <c r="N494" s="6">
        <f t="shared" si="9"/>
        <v>409.59999999999997</v>
      </c>
      <c r="O494" s="7"/>
      <c r="P494" s="2"/>
    </row>
    <row r="495" spans="1:16" ht="75" x14ac:dyDescent="0.15">
      <c r="A495" s="1" t="s">
        <v>968</v>
      </c>
      <c r="B495" s="2" t="s">
        <v>203</v>
      </c>
      <c r="C495" s="2" t="s">
        <v>510</v>
      </c>
      <c r="D495" s="3">
        <v>42355818</v>
      </c>
      <c r="E495" s="2" t="s">
        <v>511</v>
      </c>
      <c r="F495" s="3">
        <v>36520977</v>
      </c>
      <c r="G495" s="2">
        <v>3114423</v>
      </c>
      <c r="H495" s="2" t="s">
        <v>532</v>
      </c>
      <c r="I495" s="8">
        <v>108</v>
      </c>
      <c r="J495" s="9">
        <f>VLOOKUP(H495,[1]zmluvy_detail!$C$2:$D$172,2,0)</f>
        <v>43005</v>
      </c>
      <c r="K495" s="10" t="s">
        <v>488</v>
      </c>
      <c r="L495" s="11" t="s">
        <v>13</v>
      </c>
      <c r="M495" s="6">
        <v>341.33333333333331</v>
      </c>
      <c r="N495" s="6">
        <f t="shared" si="9"/>
        <v>409.59999999999997</v>
      </c>
      <c r="O495" s="7"/>
      <c r="P495" s="2"/>
    </row>
    <row r="496" spans="1:16" ht="30" x14ac:dyDescent="0.15">
      <c r="A496" s="1" t="s">
        <v>968</v>
      </c>
      <c r="B496" s="2" t="s">
        <v>203</v>
      </c>
      <c r="C496" s="2" t="s">
        <v>319</v>
      </c>
      <c r="D496" s="3">
        <v>36061701</v>
      </c>
      <c r="E496" s="2" t="s">
        <v>512</v>
      </c>
      <c r="F496" s="3">
        <v>35918501</v>
      </c>
      <c r="G496" s="2">
        <v>3248685</v>
      </c>
      <c r="H496" s="2" t="s">
        <v>533</v>
      </c>
      <c r="I496" s="8">
        <v>109</v>
      </c>
      <c r="J496" s="9">
        <f>VLOOKUP(H496,[1]zmluvy_detail!$C$2:$D$172,2,0)</f>
        <v>43084</v>
      </c>
      <c r="K496" s="2" t="s">
        <v>276</v>
      </c>
      <c r="L496" s="11" t="s">
        <v>16</v>
      </c>
      <c r="M496" s="6">
        <v>500</v>
      </c>
      <c r="N496" s="6">
        <f t="shared" si="9"/>
        <v>600</v>
      </c>
      <c r="O496" s="7"/>
      <c r="P496" s="2"/>
    </row>
    <row r="497" spans="1:16" ht="15" x14ac:dyDescent="0.15">
      <c r="A497" s="1" t="s">
        <v>968</v>
      </c>
      <c r="B497" s="2" t="s">
        <v>203</v>
      </c>
      <c r="C497" s="2" t="s">
        <v>319</v>
      </c>
      <c r="D497" s="3">
        <v>36061701</v>
      </c>
      <c r="E497" s="2" t="s">
        <v>512</v>
      </c>
      <c r="F497" s="3">
        <v>35918501</v>
      </c>
      <c r="G497" s="2">
        <v>3248685</v>
      </c>
      <c r="H497" s="2" t="s">
        <v>533</v>
      </c>
      <c r="I497" s="8">
        <v>109</v>
      </c>
      <c r="J497" s="9">
        <f>VLOOKUP(H497,[1]zmluvy_detail!$C$2:$D$172,2,0)</f>
        <v>43084</v>
      </c>
      <c r="K497" s="2" t="s">
        <v>489</v>
      </c>
      <c r="L497" s="11" t="s">
        <v>6</v>
      </c>
      <c r="M497" s="6">
        <v>500</v>
      </c>
      <c r="N497" s="6">
        <f t="shared" si="9"/>
        <v>600</v>
      </c>
      <c r="O497" s="7"/>
      <c r="P497" s="2"/>
    </row>
    <row r="498" spans="1:16" ht="15" x14ac:dyDescent="0.15">
      <c r="A498" s="1" t="s">
        <v>968</v>
      </c>
      <c r="B498" s="2" t="s">
        <v>203</v>
      </c>
      <c r="C498" s="2" t="s">
        <v>319</v>
      </c>
      <c r="D498" s="3">
        <v>36061701</v>
      </c>
      <c r="E498" s="2" t="s">
        <v>512</v>
      </c>
      <c r="F498" s="3">
        <v>35918501</v>
      </c>
      <c r="G498" s="2">
        <v>3248685</v>
      </c>
      <c r="H498" s="2" t="s">
        <v>533</v>
      </c>
      <c r="I498" s="8">
        <v>109</v>
      </c>
      <c r="J498" s="9">
        <f>VLOOKUP(H498,[1]zmluvy_detail!$C$2:$D$172,2,0)</f>
        <v>43084</v>
      </c>
      <c r="K498" s="2" t="s">
        <v>489</v>
      </c>
      <c r="L498" s="11" t="s">
        <v>7</v>
      </c>
      <c r="M498" s="6">
        <v>500</v>
      </c>
      <c r="N498" s="6">
        <f t="shared" si="9"/>
        <v>600</v>
      </c>
      <c r="O498" s="7"/>
      <c r="P498" s="2"/>
    </row>
    <row r="499" spans="1:16" ht="15" x14ac:dyDescent="0.15">
      <c r="A499" s="1" t="s">
        <v>968</v>
      </c>
      <c r="B499" s="2" t="s">
        <v>203</v>
      </c>
      <c r="C499" s="2" t="s">
        <v>319</v>
      </c>
      <c r="D499" s="3">
        <v>36061701</v>
      </c>
      <c r="E499" s="2" t="s">
        <v>512</v>
      </c>
      <c r="F499" s="3">
        <v>35918501</v>
      </c>
      <c r="G499" s="2">
        <v>3248685</v>
      </c>
      <c r="H499" s="2" t="s">
        <v>533</v>
      </c>
      <c r="I499" s="8">
        <v>109</v>
      </c>
      <c r="J499" s="9">
        <f>VLOOKUP(H499,[1]zmluvy_detail!$C$2:$D$172,2,0)</f>
        <v>43084</v>
      </c>
      <c r="K499" s="2" t="s">
        <v>489</v>
      </c>
      <c r="L499" s="11" t="s">
        <v>13</v>
      </c>
      <c r="M499" s="6">
        <v>500</v>
      </c>
      <c r="N499" s="6">
        <f t="shared" si="9"/>
        <v>600</v>
      </c>
      <c r="O499" s="7"/>
      <c r="P499" s="2"/>
    </row>
    <row r="500" spans="1:16" ht="14" x14ac:dyDescent="0.15">
      <c r="A500" s="1" t="s">
        <v>968</v>
      </c>
      <c r="B500" s="2" t="s">
        <v>203</v>
      </c>
      <c r="C500" s="2" t="s">
        <v>319</v>
      </c>
      <c r="D500" s="3">
        <v>36061701</v>
      </c>
      <c r="E500" s="2" t="s">
        <v>512</v>
      </c>
      <c r="F500" s="3">
        <v>35918501</v>
      </c>
      <c r="G500" s="2">
        <v>3248685</v>
      </c>
      <c r="H500" s="2" t="s">
        <v>533</v>
      </c>
      <c r="I500" s="8">
        <v>109</v>
      </c>
      <c r="J500" s="9">
        <f>VLOOKUP(H500,[1]zmluvy_detail!$C$2:$D$172,2,0)</f>
        <v>43084</v>
      </c>
      <c r="K500" s="2" t="s">
        <v>287</v>
      </c>
      <c r="L500" s="5" t="s">
        <v>10</v>
      </c>
      <c r="M500" s="6">
        <v>500</v>
      </c>
      <c r="N500" s="6">
        <f t="shared" si="9"/>
        <v>600</v>
      </c>
      <c r="O500" s="7"/>
      <c r="P500" s="2"/>
    </row>
    <row r="501" spans="1:16" ht="15" x14ac:dyDescent="0.15">
      <c r="A501" s="1" t="s">
        <v>968</v>
      </c>
      <c r="B501" s="2" t="s">
        <v>203</v>
      </c>
      <c r="C501" s="2" t="s">
        <v>319</v>
      </c>
      <c r="D501" s="3">
        <v>36061701</v>
      </c>
      <c r="E501" s="2" t="s">
        <v>512</v>
      </c>
      <c r="F501" s="3">
        <v>35918501</v>
      </c>
      <c r="G501" s="2">
        <v>3248685</v>
      </c>
      <c r="H501" s="2" t="s">
        <v>533</v>
      </c>
      <c r="I501" s="8">
        <v>109</v>
      </c>
      <c r="J501" s="9">
        <f>VLOOKUP(H501,[1]zmluvy_detail!$C$2:$D$172,2,0)</f>
        <v>43084</v>
      </c>
      <c r="K501" s="2" t="s">
        <v>289</v>
      </c>
      <c r="L501" s="11" t="s">
        <v>12</v>
      </c>
      <c r="M501" s="6">
        <v>500</v>
      </c>
      <c r="N501" s="6">
        <f t="shared" si="9"/>
        <v>600</v>
      </c>
      <c r="O501" s="7"/>
      <c r="P501" s="2"/>
    </row>
    <row r="502" spans="1:16" ht="15" x14ac:dyDescent="0.15">
      <c r="A502" s="1" t="s">
        <v>968</v>
      </c>
      <c r="B502" s="2" t="s">
        <v>203</v>
      </c>
      <c r="C502" s="2" t="s">
        <v>319</v>
      </c>
      <c r="D502" s="3">
        <v>36061701</v>
      </c>
      <c r="E502" s="2" t="s">
        <v>512</v>
      </c>
      <c r="F502" s="3">
        <v>35918501</v>
      </c>
      <c r="G502" s="2">
        <v>3248685</v>
      </c>
      <c r="H502" s="2" t="s">
        <v>533</v>
      </c>
      <c r="I502" s="8">
        <v>109</v>
      </c>
      <c r="J502" s="9">
        <f>VLOOKUP(H502,[1]zmluvy_detail!$C$2:$D$172,2,0)</f>
        <v>43084</v>
      </c>
      <c r="K502" s="2" t="s">
        <v>289</v>
      </c>
      <c r="L502" s="11" t="s">
        <v>15</v>
      </c>
      <c r="M502" s="6">
        <v>500</v>
      </c>
      <c r="N502" s="6">
        <f t="shared" si="9"/>
        <v>600</v>
      </c>
      <c r="O502" s="7"/>
      <c r="P502" s="2"/>
    </row>
    <row r="503" spans="1:16" ht="30" x14ac:dyDescent="0.15">
      <c r="A503" s="1" t="s">
        <v>968</v>
      </c>
      <c r="B503" s="2" t="s">
        <v>203</v>
      </c>
      <c r="C503" s="2" t="s">
        <v>513</v>
      </c>
      <c r="D503" s="3">
        <v>686832</v>
      </c>
      <c r="E503" s="2" t="s">
        <v>514</v>
      </c>
      <c r="F503" s="3">
        <v>35918501</v>
      </c>
      <c r="G503" s="2">
        <v>2983588</v>
      </c>
      <c r="H503" s="2" t="s">
        <v>534</v>
      </c>
      <c r="I503" s="8">
        <v>110</v>
      </c>
      <c r="J503" s="9">
        <f>VLOOKUP(H503,[1]zmluvy_detail!$C$2:$D$172,2,0)</f>
        <v>42901</v>
      </c>
      <c r="K503" s="2" t="s">
        <v>484</v>
      </c>
      <c r="L503" s="11" t="s">
        <v>16</v>
      </c>
      <c r="M503" s="6">
        <v>600</v>
      </c>
      <c r="N503" s="6">
        <f t="shared" si="9"/>
        <v>720</v>
      </c>
      <c r="O503" s="7"/>
      <c r="P503" s="2"/>
    </row>
    <row r="504" spans="1:16" ht="15" x14ac:dyDescent="0.15">
      <c r="A504" s="1" t="s">
        <v>968</v>
      </c>
      <c r="B504" s="2" t="s">
        <v>203</v>
      </c>
      <c r="C504" s="2" t="s">
        <v>513</v>
      </c>
      <c r="D504" s="3">
        <v>686832</v>
      </c>
      <c r="E504" s="2" t="s">
        <v>514</v>
      </c>
      <c r="F504" s="3">
        <v>35918501</v>
      </c>
      <c r="G504" s="2">
        <v>2983588</v>
      </c>
      <c r="H504" s="2" t="s">
        <v>534</v>
      </c>
      <c r="I504" s="8">
        <v>110</v>
      </c>
      <c r="J504" s="9">
        <f>VLOOKUP(H504,[1]zmluvy_detail!$C$2:$D$172,2,0)</f>
        <v>42901</v>
      </c>
      <c r="K504" s="2" t="s">
        <v>490</v>
      </c>
      <c r="L504" s="11" t="s">
        <v>6</v>
      </c>
      <c r="M504" s="6">
        <v>600</v>
      </c>
      <c r="N504" s="6">
        <f t="shared" si="9"/>
        <v>720</v>
      </c>
      <c r="O504" s="7"/>
      <c r="P504" s="2"/>
    </row>
    <row r="505" spans="1:16" ht="15" x14ac:dyDescent="0.15">
      <c r="A505" s="1" t="s">
        <v>968</v>
      </c>
      <c r="B505" s="2" t="s">
        <v>203</v>
      </c>
      <c r="C505" s="2" t="s">
        <v>513</v>
      </c>
      <c r="D505" s="3">
        <v>686832</v>
      </c>
      <c r="E505" s="2" t="s">
        <v>514</v>
      </c>
      <c r="F505" s="3">
        <v>35918501</v>
      </c>
      <c r="G505" s="2">
        <v>2983588</v>
      </c>
      <c r="H505" s="2" t="s">
        <v>534</v>
      </c>
      <c r="I505" s="8">
        <v>110</v>
      </c>
      <c r="J505" s="9">
        <f>VLOOKUP(H505,[1]zmluvy_detail!$C$2:$D$172,2,0)</f>
        <v>42901</v>
      </c>
      <c r="K505" s="2" t="s">
        <v>490</v>
      </c>
      <c r="L505" s="11" t="s">
        <v>7</v>
      </c>
      <c r="M505" s="6">
        <v>600</v>
      </c>
      <c r="N505" s="6">
        <f t="shared" si="9"/>
        <v>720</v>
      </c>
      <c r="O505" s="7"/>
      <c r="P505" s="2"/>
    </row>
    <row r="506" spans="1:16" ht="15" x14ac:dyDescent="0.15">
      <c r="A506" s="1" t="s">
        <v>968</v>
      </c>
      <c r="B506" s="2" t="s">
        <v>203</v>
      </c>
      <c r="C506" s="2" t="s">
        <v>513</v>
      </c>
      <c r="D506" s="3">
        <v>686832</v>
      </c>
      <c r="E506" s="2" t="s">
        <v>514</v>
      </c>
      <c r="F506" s="3">
        <v>35918501</v>
      </c>
      <c r="G506" s="2">
        <v>2983588</v>
      </c>
      <c r="H506" s="2" t="s">
        <v>534</v>
      </c>
      <c r="I506" s="8">
        <v>110</v>
      </c>
      <c r="J506" s="9">
        <f>VLOOKUP(H506,[1]zmluvy_detail!$C$2:$D$172,2,0)</f>
        <v>42901</v>
      </c>
      <c r="K506" s="2" t="s">
        <v>490</v>
      </c>
      <c r="L506" s="11" t="s">
        <v>14</v>
      </c>
      <c r="M506" s="6">
        <v>600</v>
      </c>
      <c r="N506" s="6">
        <f t="shared" si="9"/>
        <v>720</v>
      </c>
      <c r="O506" s="7"/>
      <c r="P506" s="2"/>
    </row>
    <row r="507" spans="1:16" ht="14" x14ac:dyDescent="0.15">
      <c r="A507" s="1" t="s">
        <v>968</v>
      </c>
      <c r="B507" s="2" t="s">
        <v>203</v>
      </c>
      <c r="C507" s="2" t="s">
        <v>513</v>
      </c>
      <c r="D507" s="3">
        <v>686832</v>
      </c>
      <c r="E507" s="2" t="s">
        <v>514</v>
      </c>
      <c r="F507" s="3">
        <v>35918501</v>
      </c>
      <c r="G507" s="2">
        <v>2983588</v>
      </c>
      <c r="H507" s="2" t="s">
        <v>534</v>
      </c>
      <c r="I507" s="8">
        <v>110</v>
      </c>
      <c r="J507" s="9">
        <f>VLOOKUP(H507,[1]zmluvy_detail!$C$2:$D$172,2,0)</f>
        <v>42901</v>
      </c>
      <c r="K507" s="2" t="s">
        <v>491</v>
      </c>
      <c r="L507" s="5" t="s">
        <v>10</v>
      </c>
      <c r="M507" s="6">
        <v>600</v>
      </c>
      <c r="N507" s="6">
        <f t="shared" ref="N507:N537" si="10">M507*1.2</f>
        <v>720</v>
      </c>
      <c r="O507" s="7"/>
      <c r="P507" s="2"/>
    </row>
    <row r="508" spans="1:16" ht="15" x14ac:dyDescent="0.15">
      <c r="A508" s="1" t="s">
        <v>968</v>
      </c>
      <c r="B508" s="2" t="s">
        <v>203</v>
      </c>
      <c r="C508" s="2" t="s">
        <v>513</v>
      </c>
      <c r="D508" s="3">
        <v>686832</v>
      </c>
      <c r="E508" s="2" t="s">
        <v>514</v>
      </c>
      <c r="F508" s="3">
        <v>35918501</v>
      </c>
      <c r="G508" s="2">
        <v>2983588</v>
      </c>
      <c r="H508" s="2" t="s">
        <v>534</v>
      </c>
      <c r="I508" s="8">
        <v>110</v>
      </c>
      <c r="J508" s="9">
        <f>VLOOKUP(H508,[1]zmluvy_detail!$C$2:$D$172,2,0)</f>
        <v>42901</v>
      </c>
      <c r="K508" s="2" t="s">
        <v>492</v>
      </c>
      <c r="L508" s="11" t="s">
        <v>12</v>
      </c>
      <c r="M508" s="6">
        <v>600</v>
      </c>
      <c r="N508" s="6">
        <f t="shared" si="10"/>
        <v>720</v>
      </c>
      <c r="O508" s="7"/>
      <c r="P508" s="2"/>
    </row>
    <row r="509" spans="1:16" ht="15" x14ac:dyDescent="0.15">
      <c r="A509" s="1" t="s">
        <v>968</v>
      </c>
      <c r="B509" s="2" t="s">
        <v>203</v>
      </c>
      <c r="C509" s="2" t="s">
        <v>513</v>
      </c>
      <c r="D509" s="3">
        <v>686832</v>
      </c>
      <c r="E509" s="2" t="s">
        <v>514</v>
      </c>
      <c r="F509" s="3">
        <v>35918501</v>
      </c>
      <c r="G509" s="2">
        <v>2983588</v>
      </c>
      <c r="H509" s="2" t="s">
        <v>534</v>
      </c>
      <c r="I509" s="8">
        <v>110</v>
      </c>
      <c r="J509" s="9">
        <f>VLOOKUP(H509,[1]zmluvy_detail!$C$2:$D$172,2,0)</f>
        <v>42901</v>
      </c>
      <c r="K509" s="2" t="s">
        <v>492</v>
      </c>
      <c r="L509" s="11" t="s">
        <v>15</v>
      </c>
      <c r="M509" s="6">
        <v>600</v>
      </c>
      <c r="N509" s="6">
        <f t="shared" si="10"/>
        <v>720</v>
      </c>
      <c r="O509" s="7"/>
      <c r="P509" s="2"/>
    </row>
    <row r="510" spans="1:16" ht="15" x14ac:dyDescent="0.15">
      <c r="A510" s="1" t="s">
        <v>968</v>
      </c>
      <c r="B510" s="2" t="s">
        <v>203</v>
      </c>
      <c r="C510" s="2" t="s">
        <v>513</v>
      </c>
      <c r="D510" s="3">
        <v>686832</v>
      </c>
      <c r="E510" s="2" t="s">
        <v>514</v>
      </c>
      <c r="F510" s="3">
        <v>35918501</v>
      </c>
      <c r="G510" s="2">
        <v>2983588</v>
      </c>
      <c r="H510" s="2" t="s">
        <v>534</v>
      </c>
      <c r="I510" s="8">
        <v>110</v>
      </c>
      <c r="J510" s="9">
        <f>VLOOKUP(H510,[1]zmluvy_detail!$C$2:$D$172,2,0)</f>
        <v>42901</v>
      </c>
      <c r="K510" s="2" t="s">
        <v>493</v>
      </c>
      <c r="L510" s="11" t="s">
        <v>14</v>
      </c>
      <c r="M510" s="6">
        <v>490</v>
      </c>
      <c r="N510" s="6">
        <f t="shared" si="10"/>
        <v>588</v>
      </c>
      <c r="O510" s="7"/>
      <c r="P510" s="2"/>
    </row>
    <row r="511" spans="1:16" ht="120" x14ac:dyDescent="0.15">
      <c r="A511" s="1" t="s">
        <v>968</v>
      </c>
      <c r="B511" s="2" t="s">
        <v>203</v>
      </c>
      <c r="C511" s="2" t="s">
        <v>515</v>
      </c>
      <c r="D511" s="3">
        <v>166073</v>
      </c>
      <c r="E511" s="2" t="s">
        <v>516</v>
      </c>
      <c r="F511" s="3">
        <v>31361161</v>
      </c>
      <c r="G511" s="2">
        <v>3040688</v>
      </c>
      <c r="H511" s="2" t="s">
        <v>535</v>
      </c>
      <c r="I511" s="8">
        <v>111</v>
      </c>
      <c r="J511" s="9">
        <f>VLOOKUP(H511,[1]zmluvy_detail!$C$2:$D$172,2,0)</f>
        <v>42943</v>
      </c>
      <c r="K511" s="10" t="s">
        <v>494</v>
      </c>
      <c r="L511" s="11" t="s">
        <v>6</v>
      </c>
      <c r="M511" s="6">
        <v>240</v>
      </c>
      <c r="N511" s="6">
        <f t="shared" si="10"/>
        <v>288</v>
      </c>
      <c r="O511" s="7"/>
      <c r="P511" s="2"/>
    </row>
    <row r="512" spans="1:16" ht="120" x14ac:dyDescent="0.15">
      <c r="A512" s="1" t="s">
        <v>968</v>
      </c>
      <c r="B512" s="2" t="s">
        <v>203</v>
      </c>
      <c r="C512" s="2" t="s">
        <v>515</v>
      </c>
      <c r="D512" s="3">
        <v>166073</v>
      </c>
      <c r="E512" s="2" t="s">
        <v>516</v>
      </c>
      <c r="F512" s="3">
        <v>31361161</v>
      </c>
      <c r="G512" s="2">
        <v>3040688</v>
      </c>
      <c r="H512" s="2" t="s">
        <v>535</v>
      </c>
      <c r="I512" s="8">
        <v>111</v>
      </c>
      <c r="J512" s="9">
        <f>VLOOKUP(H512,[1]zmluvy_detail!$C$2:$D$172,2,0)</f>
        <v>42943</v>
      </c>
      <c r="K512" s="10" t="s">
        <v>494</v>
      </c>
      <c r="L512" s="11" t="s">
        <v>10</v>
      </c>
      <c r="M512" s="6">
        <v>240</v>
      </c>
      <c r="N512" s="6">
        <f t="shared" si="10"/>
        <v>288</v>
      </c>
      <c r="O512" s="7"/>
      <c r="P512" s="2"/>
    </row>
    <row r="513" spans="1:16" ht="120" x14ac:dyDescent="0.15">
      <c r="A513" s="1" t="s">
        <v>968</v>
      </c>
      <c r="B513" s="2" t="s">
        <v>203</v>
      </c>
      <c r="C513" s="2" t="s">
        <v>515</v>
      </c>
      <c r="D513" s="3">
        <v>166073</v>
      </c>
      <c r="E513" s="2" t="s">
        <v>516</v>
      </c>
      <c r="F513" s="3">
        <v>31361161</v>
      </c>
      <c r="G513" s="2">
        <v>3040688</v>
      </c>
      <c r="H513" s="2" t="s">
        <v>535</v>
      </c>
      <c r="I513" s="8">
        <v>111</v>
      </c>
      <c r="J513" s="9">
        <f>VLOOKUP(H513,[1]zmluvy_detail!$C$2:$D$172,2,0)</f>
        <v>42943</v>
      </c>
      <c r="K513" s="10" t="s">
        <v>494</v>
      </c>
      <c r="L513" s="11" t="s">
        <v>0</v>
      </c>
      <c r="M513" s="6">
        <v>240</v>
      </c>
      <c r="N513" s="6">
        <f t="shared" si="10"/>
        <v>288</v>
      </c>
      <c r="O513" s="7"/>
      <c r="P513" s="2"/>
    </row>
    <row r="514" spans="1:16" ht="120" x14ac:dyDescent="0.15">
      <c r="A514" s="1" t="s">
        <v>968</v>
      </c>
      <c r="B514" s="2" t="s">
        <v>203</v>
      </c>
      <c r="C514" s="2" t="s">
        <v>515</v>
      </c>
      <c r="D514" s="3">
        <v>166073</v>
      </c>
      <c r="E514" s="2" t="s">
        <v>516</v>
      </c>
      <c r="F514" s="3">
        <v>31361161</v>
      </c>
      <c r="G514" s="2">
        <v>3040688</v>
      </c>
      <c r="H514" s="2" t="s">
        <v>535</v>
      </c>
      <c r="I514" s="8">
        <v>111</v>
      </c>
      <c r="J514" s="9">
        <f>VLOOKUP(H514,[1]zmluvy_detail!$C$2:$D$172,2,0)</f>
        <v>42943</v>
      </c>
      <c r="K514" s="10" t="s">
        <v>495</v>
      </c>
      <c r="L514" s="11" t="s">
        <v>6</v>
      </c>
      <c r="M514" s="6">
        <v>318.64</v>
      </c>
      <c r="N514" s="6">
        <f t="shared" si="10"/>
        <v>382.36799999999999</v>
      </c>
      <c r="O514" s="7"/>
      <c r="P514" s="2"/>
    </row>
    <row r="515" spans="1:16" ht="120" x14ac:dyDescent="0.15">
      <c r="A515" s="1" t="s">
        <v>968</v>
      </c>
      <c r="B515" s="2" t="s">
        <v>203</v>
      </c>
      <c r="C515" s="2" t="s">
        <v>515</v>
      </c>
      <c r="D515" s="3">
        <v>166073</v>
      </c>
      <c r="E515" s="2" t="s">
        <v>516</v>
      </c>
      <c r="F515" s="3">
        <v>31361161</v>
      </c>
      <c r="G515" s="2">
        <v>3040688</v>
      </c>
      <c r="H515" s="2" t="s">
        <v>535</v>
      </c>
      <c r="I515" s="8">
        <v>111</v>
      </c>
      <c r="J515" s="9">
        <f>VLOOKUP(H515,[1]zmluvy_detail!$C$2:$D$172,2,0)</f>
        <v>42943</v>
      </c>
      <c r="K515" s="10" t="s">
        <v>495</v>
      </c>
      <c r="L515" s="11" t="s">
        <v>10</v>
      </c>
      <c r="M515" s="6">
        <v>318.64</v>
      </c>
      <c r="N515" s="6">
        <f t="shared" si="10"/>
        <v>382.36799999999999</v>
      </c>
      <c r="O515" s="7"/>
      <c r="P515" s="2"/>
    </row>
    <row r="516" spans="1:16" ht="120" x14ac:dyDescent="0.15">
      <c r="A516" s="1" t="s">
        <v>968</v>
      </c>
      <c r="B516" s="2" t="s">
        <v>203</v>
      </c>
      <c r="C516" s="2" t="s">
        <v>515</v>
      </c>
      <c r="D516" s="3">
        <v>166073</v>
      </c>
      <c r="E516" s="2" t="s">
        <v>516</v>
      </c>
      <c r="F516" s="3">
        <v>31361161</v>
      </c>
      <c r="G516" s="2">
        <v>3040688</v>
      </c>
      <c r="H516" s="2" t="s">
        <v>535</v>
      </c>
      <c r="I516" s="8">
        <v>111</v>
      </c>
      <c r="J516" s="9">
        <f>VLOOKUP(H516,[1]zmluvy_detail!$C$2:$D$172,2,0)</f>
        <v>42943</v>
      </c>
      <c r="K516" s="10" t="s">
        <v>495</v>
      </c>
      <c r="L516" s="11" t="s">
        <v>0</v>
      </c>
      <c r="M516" s="6">
        <v>318.64</v>
      </c>
      <c r="N516" s="6">
        <f t="shared" si="10"/>
        <v>382.36799999999999</v>
      </c>
      <c r="O516" s="7"/>
      <c r="P516" s="2"/>
    </row>
    <row r="517" spans="1:16" ht="15" x14ac:dyDescent="0.15">
      <c r="A517" s="1" t="s">
        <v>968</v>
      </c>
      <c r="B517" s="2" t="s">
        <v>203</v>
      </c>
      <c r="C517" s="2" t="s">
        <v>319</v>
      </c>
      <c r="D517" s="3">
        <v>36061701</v>
      </c>
      <c r="E517" s="2" t="s">
        <v>320</v>
      </c>
      <c r="F517" s="3">
        <v>35752831</v>
      </c>
      <c r="G517" s="2">
        <v>2796053</v>
      </c>
      <c r="H517" s="2" t="s">
        <v>536</v>
      </c>
      <c r="I517" s="8">
        <v>112</v>
      </c>
      <c r="J517" s="9">
        <f>VLOOKUP(H517,[1]zmluvy_detail!$C$2:$D$172,2,0)</f>
        <v>42766</v>
      </c>
      <c r="K517" s="2" t="s">
        <v>296</v>
      </c>
      <c r="L517" s="11" t="s">
        <v>14</v>
      </c>
      <c r="M517" s="6">
        <v>472</v>
      </c>
      <c r="N517" s="6">
        <f t="shared" si="10"/>
        <v>566.4</v>
      </c>
      <c r="O517" s="7"/>
      <c r="P517" s="2"/>
    </row>
    <row r="518" spans="1:16" ht="15" x14ac:dyDescent="0.15">
      <c r="A518" s="1" t="s">
        <v>968</v>
      </c>
      <c r="B518" s="2" t="s">
        <v>203</v>
      </c>
      <c r="C518" s="2" t="s">
        <v>319</v>
      </c>
      <c r="D518" s="3">
        <v>36061701</v>
      </c>
      <c r="E518" s="2" t="s">
        <v>320</v>
      </c>
      <c r="F518" s="3">
        <v>35752831</v>
      </c>
      <c r="G518" s="2">
        <v>2796053</v>
      </c>
      <c r="H518" s="2" t="s">
        <v>536</v>
      </c>
      <c r="I518" s="8">
        <v>112</v>
      </c>
      <c r="J518" s="9">
        <f>VLOOKUP(H518,[1]zmluvy_detail!$C$2:$D$172,2,0)</f>
        <v>42766</v>
      </c>
      <c r="K518" s="2" t="s">
        <v>297</v>
      </c>
      <c r="L518" s="11" t="s">
        <v>14</v>
      </c>
      <c r="M518" s="6">
        <v>552</v>
      </c>
      <c r="N518" s="6">
        <f t="shared" si="10"/>
        <v>662.4</v>
      </c>
      <c r="O518" s="7"/>
      <c r="P518" s="2"/>
    </row>
    <row r="519" spans="1:16" ht="15" x14ac:dyDescent="0.15">
      <c r="A519" s="1" t="s">
        <v>968</v>
      </c>
      <c r="B519" s="2" t="s">
        <v>203</v>
      </c>
      <c r="C519" s="2" t="s">
        <v>319</v>
      </c>
      <c r="D519" s="3">
        <v>36061701</v>
      </c>
      <c r="E519" s="2" t="s">
        <v>320</v>
      </c>
      <c r="F519" s="3">
        <v>35752831</v>
      </c>
      <c r="G519" s="2">
        <v>2796053</v>
      </c>
      <c r="H519" s="2" t="s">
        <v>536</v>
      </c>
      <c r="I519" s="8">
        <v>112</v>
      </c>
      <c r="J519" s="9">
        <f>VLOOKUP(H519,[1]zmluvy_detail!$C$2:$D$172,2,0)</f>
        <v>42766</v>
      </c>
      <c r="K519" s="2" t="s">
        <v>298</v>
      </c>
      <c r="L519" s="11" t="s">
        <v>13</v>
      </c>
      <c r="M519" s="6">
        <v>552</v>
      </c>
      <c r="N519" s="6">
        <f t="shared" si="10"/>
        <v>662.4</v>
      </c>
      <c r="O519" s="7"/>
      <c r="P519" s="2"/>
    </row>
    <row r="520" spans="1:16" ht="15" x14ac:dyDescent="0.15">
      <c r="A520" s="1" t="s">
        <v>968</v>
      </c>
      <c r="B520" s="2" t="s">
        <v>203</v>
      </c>
      <c r="C520" s="2" t="s">
        <v>319</v>
      </c>
      <c r="D520" s="3">
        <v>36061701</v>
      </c>
      <c r="E520" s="2" t="s">
        <v>320</v>
      </c>
      <c r="F520" s="3">
        <v>35752831</v>
      </c>
      <c r="G520" s="2">
        <v>2796053</v>
      </c>
      <c r="H520" s="2" t="s">
        <v>536</v>
      </c>
      <c r="I520" s="8">
        <v>112</v>
      </c>
      <c r="J520" s="9">
        <f>VLOOKUP(H520,[1]zmluvy_detail!$C$2:$D$172,2,0)</f>
        <v>42766</v>
      </c>
      <c r="K520" s="2" t="s">
        <v>299</v>
      </c>
      <c r="L520" s="11" t="s">
        <v>13</v>
      </c>
      <c r="M520" s="6">
        <v>472</v>
      </c>
      <c r="N520" s="6">
        <f t="shared" si="10"/>
        <v>566.4</v>
      </c>
      <c r="O520" s="7"/>
      <c r="P520" s="2"/>
    </row>
    <row r="521" spans="1:16" ht="14" x14ac:dyDescent="0.15">
      <c r="A521" s="1" t="s">
        <v>968</v>
      </c>
      <c r="B521" s="2" t="s">
        <v>203</v>
      </c>
      <c r="C521" s="2" t="s">
        <v>19</v>
      </c>
      <c r="D521" s="3">
        <v>164381</v>
      </c>
      <c r="E521" s="2" t="s">
        <v>517</v>
      </c>
      <c r="F521" s="3">
        <v>35973072</v>
      </c>
      <c r="G521" s="2">
        <v>2795627</v>
      </c>
      <c r="H521" s="2" t="s">
        <v>537</v>
      </c>
      <c r="I521" s="8">
        <v>113</v>
      </c>
      <c r="J521" s="9">
        <f>VLOOKUP(H521,[1]zmluvy_detail!$C$2:$D$172,2,0)</f>
        <v>42752</v>
      </c>
      <c r="K521" s="2" t="s">
        <v>496</v>
      </c>
      <c r="L521" s="5" t="s">
        <v>14</v>
      </c>
      <c r="M521" s="6">
        <v>272</v>
      </c>
      <c r="N521" s="6">
        <f t="shared" si="10"/>
        <v>326.39999999999998</v>
      </c>
      <c r="O521" s="7"/>
      <c r="P521" s="2"/>
    </row>
    <row r="522" spans="1:16" ht="90" x14ac:dyDescent="0.15">
      <c r="A522" s="1" t="s">
        <v>968</v>
      </c>
      <c r="B522" s="2" t="s">
        <v>203</v>
      </c>
      <c r="C522" s="2" t="s">
        <v>519</v>
      </c>
      <c r="D522" s="3">
        <v>30810787</v>
      </c>
      <c r="E522" s="2" t="s">
        <v>520</v>
      </c>
      <c r="F522" s="3">
        <v>50100963</v>
      </c>
      <c r="G522" s="2">
        <v>2912683</v>
      </c>
      <c r="H522" s="2" t="s">
        <v>539</v>
      </c>
      <c r="I522" s="8">
        <v>115</v>
      </c>
      <c r="J522" s="9">
        <f>VLOOKUP(H522,[1]zmluvy_detail!$C$2:$D$172,2,0)</f>
        <v>42846</v>
      </c>
      <c r="K522" s="10" t="s">
        <v>500</v>
      </c>
      <c r="L522" s="11" t="s">
        <v>16</v>
      </c>
      <c r="M522" s="6">
        <v>400</v>
      </c>
      <c r="N522" s="6">
        <f t="shared" si="10"/>
        <v>480</v>
      </c>
      <c r="O522" s="7"/>
      <c r="P522" s="2"/>
    </row>
    <row r="523" spans="1:16" ht="105" x14ac:dyDescent="0.15">
      <c r="A523" s="1" t="s">
        <v>968</v>
      </c>
      <c r="B523" s="2" t="s">
        <v>203</v>
      </c>
      <c r="C523" s="2" t="s">
        <v>519</v>
      </c>
      <c r="D523" s="3">
        <v>30810787</v>
      </c>
      <c r="E523" s="2" t="s">
        <v>520</v>
      </c>
      <c r="F523" s="3">
        <v>50100963</v>
      </c>
      <c r="G523" s="2">
        <v>2912683</v>
      </c>
      <c r="H523" s="2" t="s">
        <v>539</v>
      </c>
      <c r="I523" s="8">
        <v>115</v>
      </c>
      <c r="J523" s="9">
        <f>VLOOKUP(H523,[1]zmluvy_detail!$C$2:$D$172,2,0)</f>
        <v>42846</v>
      </c>
      <c r="K523" s="10" t="s">
        <v>501</v>
      </c>
      <c r="L523" s="11" t="s">
        <v>13</v>
      </c>
      <c r="M523" s="6">
        <v>320</v>
      </c>
      <c r="N523" s="6">
        <f t="shared" si="10"/>
        <v>384</v>
      </c>
      <c r="O523" s="7"/>
      <c r="P523" s="2"/>
    </row>
    <row r="524" spans="1:16" ht="105" x14ac:dyDescent="0.15">
      <c r="A524" s="1" t="s">
        <v>968</v>
      </c>
      <c r="B524" s="2" t="s">
        <v>203</v>
      </c>
      <c r="C524" s="2" t="s">
        <v>519</v>
      </c>
      <c r="D524" s="3">
        <v>30810787</v>
      </c>
      <c r="E524" s="2" t="s">
        <v>520</v>
      </c>
      <c r="F524" s="3">
        <v>50100963</v>
      </c>
      <c r="G524" s="2">
        <v>2912683</v>
      </c>
      <c r="H524" s="2" t="s">
        <v>539</v>
      </c>
      <c r="I524" s="8">
        <v>115</v>
      </c>
      <c r="J524" s="9">
        <f>VLOOKUP(H524,[1]zmluvy_detail!$C$2:$D$172,2,0)</f>
        <v>42846</v>
      </c>
      <c r="K524" s="10" t="s">
        <v>501</v>
      </c>
      <c r="L524" s="11" t="s">
        <v>7</v>
      </c>
      <c r="M524" s="6">
        <v>320</v>
      </c>
      <c r="N524" s="6">
        <f t="shared" si="10"/>
        <v>384</v>
      </c>
      <c r="O524" s="7"/>
      <c r="P524" s="2"/>
    </row>
    <row r="525" spans="1:16" ht="105" x14ac:dyDescent="0.15">
      <c r="A525" s="1" t="s">
        <v>968</v>
      </c>
      <c r="B525" s="2" t="s">
        <v>203</v>
      </c>
      <c r="C525" s="2" t="s">
        <v>519</v>
      </c>
      <c r="D525" s="3">
        <v>30810787</v>
      </c>
      <c r="E525" s="2" t="s">
        <v>520</v>
      </c>
      <c r="F525" s="3">
        <v>50100963</v>
      </c>
      <c r="G525" s="2">
        <v>2912683</v>
      </c>
      <c r="H525" s="2" t="s">
        <v>539</v>
      </c>
      <c r="I525" s="8">
        <v>115</v>
      </c>
      <c r="J525" s="9">
        <f>VLOOKUP(H525,[1]zmluvy_detail!$C$2:$D$172,2,0)</f>
        <v>42846</v>
      </c>
      <c r="K525" s="10" t="s">
        <v>501</v>
      </c>
      <c r="L525" s="11" t="s">
        <v>6</v>
      </c>
      <c r="M525" s="6">
        <v>320</v>
      </c>
      <c r="N525" s="6">
        <f t="shared" si="10"/>
        <v>384</v>
      </c>
      <c r="O525" s="7"/>
      <c r="P525" s="2"/>
    </row>
    <row r="526" spans="1:16" ht="105" x14ac:dyDescent="0.15">
      <c r="A526" s="1" t="s">
        <v>968</v>
      </c>
      <c r="B526" s="2" t="s">
        <v>203</v>
      </c>
      <c r="C526" s="2" t="s">
        <v>519</v>
      </c>
      <c r="D526" s="3">
        <v>30810787</v>
      </c>
      <c r="E526" s="2" t="s">
        <v>520</v>
      </c>
      <c r="F526" s="3">
        <v>50100963</v>
      </c>
      <c r="G526" s="2">
        <v>2912683</v>
      </c>
      <c r="H526" s="2" t="s">
        <v>539</v>
      </c>
      <c r="I526" s="8">
        <v>115</v>
      </c>
      <c r="J526" s="9">
        <f>VLOOKUP(H526,[1]zmluvy_detail!$C$2:$D$172,2,0)</f>
        <v>42846</v>
      </c>
      <c r="K526" s="10" t="s">
        <v>501</v>
      </c>
      <c r="L526" s="11" t="s">
        <v>13</v>
      </c>
      <c r="M526" s="6">
        <v>320</v>
      </c>
      <c r="N526" s="6">
        <f t="shared" si="10"/>
        <v>384</v>
      </c>
      <c r="O526" s="7"/>
      <c r="P526" s="2"/>
    </row>
    <row r="527" spans="1:16" ht="135" x14ac:dyDescent="0.15">
      <c r="A527" s="1" t="s">
        <v>968</v>
      </c>
      <c r="B527" s="2" t="s">
        <v>203</v>
      </c>
      <c r="C527" s="2" t="s">
        <v>519</v>
      </c>
      <c r="D527" s="3">
        <v>30810787</v>
      </c>
      <c r="E527" s="2" t="s">
        <v>520</v>
      </c>
      <c r="F527" s="3">
        <v>50100963</v>
      </c>
      <c r="G527" s="2">
        <v>2912683</v>
      </c>
      <c r="H527" s="2" t="s">
        <v>539</v>
      </c>
      <c r="I527" s="8">
        <v>115</v>
      </c>
      <c r="J527" s="9">
        <f>VLOOKUP(H527,[1]zmluvy_detail!$C$2:$D$172,2,0)</f>
        <v>42846</v>
      </c>
      <c r="K527" s="10" t="s">
        <v>502</v>
      </c>
      <c r="L527" s="11" t="s">
        <v>16</v>
      </c>
      <c r="M527" s="6">
        <v>280</v>
      </c>
      <c r="N527" s="6">
        <f t="shared" si="10"/>
        <v>336</v>
      </c>
      <c r="O527" s="7"/>
      <c r="P527" s="2"/>
    </row>
    <row r="528" spans="1:16" ht="135" x14ac:dyDescent="0.15">
      <c r="A528" s="1" t="s">
        <v>968</v>
      </c>
      <c r="B528" s="2" t="s">
        <v>203</v>
      </c>
      <c r="C528" s="2" t="s">
        <v>519</v>
      </c>
      <c r="D528" s="3">
        <v>30810787</v>
      </c>
      <c r="E528" s="2" t="s">
        <v>520</v>
      </c>
      <c r="F528" s="3">
        <v>50100963</v>
      </c>
      <c r="G528" s="2">
        <v>2912683</v>
      </c>
      <c r="H528" s="2" t="s">
        <v>539</v>
      </c>
      <c r="I528" s="8">
        <v>115</v>
      </c>
      <c r="J528" s="9">
        <f>VLOOKUP(H528,[1]zmluvy_detail!$C$2:$D$172,2,0)</f>
        <v>42846</v>
      </c>
      <c r="K528" s="10" t="s">
        <v>502</v>
      </c>
      <c r="L528" s="11" t="s">
        <v>10</v>
      </c>
      <c r="M528" s="6">
        <v>280</v>
      </c>
      <c r="N528" s="6">
        <f t="shared" si="10"/>
        <v>336</v>
      </c>
      <c r="O528" s="7"/>
      <c r="P528" s="2"/>
    </row>
    <row r="529" spans="1:16" ht="135" x14ac:dyDescent="0.15">
      <c r="A529" s="1" t="s">
        <v>968</v>
      </c>
      <c r="B529" s="2" t="s">
        <v>203</v>
      </c>
      <c r="C529" s="2" t="s">
        <v>519</v>
      </c>
      <c r="D529" s="3">
        <v>30810787</v>
      </c>
      <c r="E529" s="2" t="s">
        <v>520</v>
      </c>
      <c r="F529" s="3">
        <v>50100963</v>
      </c>
      <c r="G529" s="2">
        <v>2912683</v>
      </c>
      <c r="H529" s="2" t="s">
        <v>539</v>
      </c>
      <c r="I529" s="8">
        <v>115</v>
      </c>
      <c r="J529" s="9">
        <f>VLOOKUP(H529,[1]zmluvy_detail!$C$2:$D$172,2,0)</f>
        <v>42846</v>
      </c>
      <c r="K529" s="10" t="s">
        <v>502</v>
      </c>
      <c r="L529" s="11" t="s">
        <v>6</v>
      </c>
      <c r="M529" s="6">
        <v>280</v>
      </c>
      <c r="N529" s="6">
        <f t="shared" si="10"/>
        <v>336</v>
      </c>
      <c r="O529" s="7"/>
      <c r="P529" s="2"/>
    </row>
    <row r="530" spans="1:16" ht="135" x14ac:dyDescent="0.15">
      <c r="A530" s="1" t="s">
        <v>968</v>
      </c>
      <c r="B530" s="2" t="s">
        <v>203</v>
      </c>
      <c r="C530" s="2" t="s">
        <v>519</v>
      </c>
      <c r="D530" s="3">
        <v>30810787</v>
      </c>
      <c r="E530" s="2" t="s">
        <v>520</v>
      </c>
      <c r="F530" s="3">
        <v>50100963</v>
      </c>
      <c r="G530" s="2">
        <v>2912683</v>
      </c>
      <c r="H530" s="2" t="s">
        <v>539</v>
      </c>
      <c r="I530" s="8">
        <v>115</v>
      </c>
      <c r="J530" s="9">
        <f>VLOOKUP(H530,[1]zmluvy_detail!$C$2:$D$172,2,0)</f>
        <v>42846</v>
      </c>
      <c r="K530" s="10" t="s">
        <v>502</v>
      </c>
      <c r="L530" s="11" t="s">
        <v>13</v>
      </c>
      <c r="M530" s="6">
        <v>280</v>
      </c>
      <c r="N530" s="6">
        <f t="shared" si="10"/>
        <v>336</v>
      </c>
      <c r="O530" s="7"/>
      <c r="P530" s="2"/>
    </row>
    <row r="531" spans="1:16" ht="135" x14ac:dyDescent="0.15">
      <c r="A531" s="1" t="s">
        <v>968</v>
      </c>
      <c r="B531" s="2" t="s">
        <v>203</v>
      </c>
      <c r="C531" s="2" t="s">
        <v>519</v>
      </c>
      <c r="D531" s="3">
        <v>30810787</v>
      </c>
      <c r="E531" s="2" t="s">
        <v>520</v>
      </c>
      <c r="F531" s="3">
        <v>50100963</v>
      </c>
      <c r="G531" s="2">
        <v>2912683</v>
      </c>
      <c r="H531" s="2" t="s">
        <v>539</v>
      </c>
      <c r="I531" s="8">
        <v>115</v>
      </c>
      <c r="J531" s="9">
        <f>VLOOKUP(H531,[1]zmluvy_detail!$C$2:$D$172,2,0)</f>
        <v>42846</v>
      </c>
      <c r="K531" s="10" t="s">
        <v>502</v>
      </c>
      <c r="L531" s="11" t="s">
        <v>7</v>
      </c>
      <c r="M531" s="6">
        <v>280</v>
      </c>
      <c r="N531" s="6">
        <f t="shared" si="10"/>
        <v>336</v>
      </c>
      <c r="O531" s="7"/>
      <c r="P531" s="2"/>
    </row>
    <row r="532" spans="1:16" ht="135" x14ac:dyDescent="0.15">
      <c r="A532" s="1" t="s">
        <v>968</v>
      </c>
      <c r="B532" s="2" t="s">
        <v>203</v>
      </c>
      <c r="C532" s="2" t="s">
        <v>519</v>
      </c>
      <c r="D532" s="3">
        <v>30810787</v>
      </c>
      <c r="E532" s="2" t="s">
        <v>520</v>
      </c>
      <c r="F532" s="3">
        <v>50100963</v>
      </c>
      <c r="G532" s="2">
        <v>2912683</v>
      </c>
      <c r="H532" s="2" t="s">
        <v>539</v>
      </c>
      <c r="I532" s="8">
        <v>115</v>
      </c>
      <c r="J532" s="9">
        <f>VLOOKUP(H532,[1]zmluvy_detail!$C$2:$D$172,2,0)</f>
        <v>42846</v>
      </c>
      <c r="K532" s="10" t="s">
        <v>502</v>
      </c>
      <c r="L532" s="11" t="s">
        <v>13</v>
      </c>
      <c r="M532" s="6">
        <v>280</v>
      </c>
      <c r="N532" s="6">
        <f t="shared" si="10"/>
        <v>336</v>
      </c>
      <c r="O532" s="7"/>
      <c r="P532" s="2"/>
    </row>
    <row r="533" spans="1:16" ht="75" x14ac:dyDescent="0.15">
      <c r="A533" s="1" t="s">
        <v>968</v>
      </c>
      <c r="B533" s="2" t="s">
        <v>203</v>
      </c>
      <c r="C533" s="2" t="s">
        <v>326</v>
      </c>
      <c r="D533" s="3">
        <v>36211541</v>
      </c>
      <c r="E533" s="2" t="s">
        <v>521</v>
      </c>
      <c r="F533" s="3">
        <v>31612989</v>
      </c>
      <c r="G533" s="2">
        <v>2780110</v>
      </c>
      <c r="H533" s="2" t="s">
        <v>540</v>
      </c>
      <c r="I533" s="8">
        <v>116</v>
      </c>
      <c r="J533" s="9">
        <f>VLOOKUP(H533,[1]zmluvy_detail!$C$2:$D$172,2,0)</f>
        <v>42755</v>
      </c>
      <c r="K533" s="10" t="s">
        <v>309</v>
      </c>
      <c r="L533" s="11" t="s">
        <v>11</v>
      </c>
      <c r="M533" s="6">
        <v>430</v>
      </c>
      <c r="N533" s="6">
        <f t="shared" si="10"/>
        <v>516</v>
      </c>
      <c r="O533" s="7"/>
      <c r="P533" s="2"/>
    </row>
    <row r="534" spans="1:16" ht="45" x14ac:dyDescent="0.15">
      <c r="A534" s="1" t="s">
        <v>968</v>
      </c>
      <c r="B534" s="2" t="s">
        <v>203</v>
      </c>
      <c r="C534" s="2" t="s">
        <v>326</v>
      </c>
      <c r="D534" s="3">
        <v>36211541</v>
      </c>
      <c r="E534" s="2" t="s">
        <v>521</v>
      </c>
      <c r="F534" s="3">
        <v>31612989</v>
      </c>
      <c r="G534" s="2">
        <v>2780110</v>
      </c>
      <c r="H534" s="2" t="s">
        <v>540</v>
      </c>
      <c r="I534" s="8">
        <v>116</v>
      </c>
      <c r="J534" s="9">
        <f>VLOOKUP(H534,[1]zmluvy_detail!$C$2:$D$172,2,0)</f>
        <v>42755</v>
      </c>
      <c r="K534" s="10" t="s">
        <v>310</v>
      </c>
      <c r="L534" s="11" t="s">
        <v>0</v>
      </c>
      <c r="M534" s="6">
        <v>475</v>
      </c>
      <c r="N534" s="6">
        <f t="shared" si="10"/>
        <v>570</v>
      </c>
      <c r="O534" s="7"/>
      <c r="P534" s="2"/>
    </row>
    <row r="535" spans="1:16" ht="60" x14ac:dyDescent="0.15">
      <c r="A535" s="1" t="s">
        <v>968</v>
      </c>
      <c r="B535" s="2" t="s">
        <v>203</v>
      </c>
      <c r="C535" s="2" t="s">
        <v>159</v>
      </c>
      <c r="D535" s="3">
        <v>31364501</v>
      </c>
      <c r="E535" s="2" t="s">
        <v>522</v>
      </c>
      <c r="F535" s="3">
        <v>36762644</v>
      </c>
      <c r="G535" s="2">
        <v>3166264</v>
      </c>
      <c r="H535" s="2" t="s">
        <v>541</v>
      </c>
      <c r="I535" s="8">
        <v>117</v>
      </c>
      <c r="J535" s="9">
        <f>VLOOKUP(H535,[1]zmluvy_detail!$C$2:$D$172,2,0)</f>
        <v>43033</v>
      </c>
      <c r="K535" s="10" t="s">
        <v>503</v>
      </c>
      <c r="L535" s="11" t="s">
        <v>10</v>
      </c>
      <c r="M535" s="6">
        <v>568</v>
      </c>
      <c r="N535" s="6">
        <f t="shared" si="10"/>
        <v>681.6</v>
      </c>
      <c r="O535" s="7"/>
      <c r="P535" s="2"/>
    </row>
    <row r="536" spans="1:16" ht="75" x14ac:dyDescent="0.15">
      <c r="A536" s="1" t="s">
        <v>968</v>
      </c>
      <c r="B536" s="2" t="s">
        <v>203</v>
      </c>
      <c r="C536" s="2" t="s">
        <v>326</v>
      </c>
      <c r="D536" s="3">
        <v>36211541</v>
      </c>
      <c r="E536" s="2" t="s">
        <v>521</v>
      </c>
      <c r="F536" s="3">
        <v>31612989</v>
      </c>
      <c r="G536" s="2">
        <v>3270723</v>
      </c>
      <c r="H536" s="2" t="s">
        <v>542</v>
      </c>
      <c r="I536" s="8">
        <v>118</v>
      </c>
      <c r="J536" s="9">
        <f>VLOOKUP(H536,[1]zmluvy_detail!$C$2:$D$172,2,0)</f>
        <v>43090</v>
      </c>
      <c r="K536" s="10" t="s">
        <v>309</v>
      </c>
      <c r="L536" s="11" t="s">
        <v>11</v>
      </c>
      <c r="M536" s="6">
        <v>437</v>
      </c>
      <c r="N536" s="6">
        <f t="shared" si="10"/>
        <v>524.4</v>
      </c>
      <c r="O536" s="7"/>
      <c r="P536" s="2"/>
    </row>
    <row r="537" spans="1:16" ht="45" x14ac:dyDescent="0.15">
      <c r="A537" s="1" t="s">
        <v>968</v>
      </c>
      <c r="B537" s="2" t="s">
        <v>203</v>
      </c>
      <c r="C537" s="2" t="s">
        <v>326</v>
      </c>
      <c r="D537" s="3">
        <v>36211541</v>
      </c>
      <c r="E537" s="2" t="s">
        <v>521</v>
      </c>
      <c r="F537" s="3">
        <v>31612989</v>
      </c>
      <c r="G537" s="2">
        <v>3270723</v>
      </c>
      <c r="H537" s="2" t="s">
        <v>542</v>
      </c>
      <c r="I537" s="8">
        <v>118</v>
      </c>
      <c r="J537" s="9">
        <f>VLOOKUP(H537,[1]zmluvy_detail!$C$2:$D$172,2,0)</f>
        <v>43090</v>
      </c>
      <c r="K537" s="10" t="s">
        <v>310</v>
      </c>
      <c r="L537" s="11" t="s">
        <v>0</v>
      </c>
      <c r="M537" s="6">
        <v>475</v>
      </c>
      <c r="N537" s="6">
        <f t="shared" si="10"/>
        <v>570</v>
      </c>
      <c r="O537" s="7"/>
      <c r="P537" s="2"/>
    </row>
    <row r="538" spans="1:16" ht="90" x14ac:dyDescent="0.15">
      <c r="A538" s="1" t="s">
        <v>968</v>
      </c>
      <c r="B538" s="2" t="s">
        <v>203</v>
      </c>
      <c r="C538" s="2" t="s">
        <v>17</v>
      </c>
      <c r="D538" s="3">
        <v>151742</v>
      </c>
      <c r="E538" s="2" t="s">
        <v>594</v>
      </c>
      <c r="F538" s="3">
        <v>35760273</v>
      </c>
      <c r="G538" s="2">
        <v>2693111</v>
      </c>
      <c r="H538" s="2" t="s">
        <v>601</v>
      </c>
      <c r="I538" s="8">
        <v>119</v>
      </c>
      <c r="J538" s="9">
        <f>VLOOKUP(H538,[1]zmluvy_detail!$C$2:$D$172,2,0)</f>
        <v>42689</v>
      </c>
      <c r="K538" s="10" t="s">
        <v>569</v>
      </c>
      <c r="L538" s="11" t="s">
        <v>9</v>
      </c>
      <c r="M538" s="6">
        <v>420</v>
      </c>
      <c r="N538" s="6">
        <f>M538*1.2</f>
        <v>504</v>
      </c>
      <c r="O538" s="7"/>
      <c r="P538" s="2"/>
    </row>
    <row r="539" spans="1:16" ht="45" x14ac:dyDescent="0.15">
      <c r="A539" s="1" t="s">
        <v>968</v>
      </c>
      <c r="B539" s="2" t="s">
        <v>203</v>
      </c>
      <c r="C539" s="2" t="s">
        <v>17</v>
      </c>
      <c r="D539" s="3">
        <v>151742</v>
      </c>
      <c r="E539" s="2" t="s">
        <v>594</v>
      </c>
      <c r="F539" s="3">
        <v>35760273</v>
      </c>
      <c r="G539" s="2">
        <v>2693111</v>
      </c>
      <c r="H539" s="2" t="s">
        <v>601</v>
      </c>
      <c r="I539" s="8">
        <v>119</v>
      </c>
      <c r="J539" s="9">
        <f>VLOOKUP(H539,[1]zmluvy_detail!$C$2:$D$172,2,0)</f>
        <v>42689</v>
      </c>
      <c r="K539" s="10" t="s">
        <v>570</v>
      </c>
      <c r="L539" s="13" t="s">
        <v>8</v>
      </c>
      <c r="M539" s="6">
        <v>420</v>
      </c>
      <c r="N539" s="6">
        <f t="shared" ref="N539:N571" si="11">M539*1.2</f>
        <v>504</v>
      </c>
      <c r="O539" s="7"/>
      <c r="P539" s="2"/>
    </row>
    <row r="540" spans="1:16" ht="45" x14ac:dyDescent="0.15">
      <c r="A540" s="1" t="s">
        <v>968</v>
      </c>
      <c r="B540" s="2" t="s">
        <v>203</v>
      </c>
      <c r="C540" s="2" t="s">
        <v>17</v>
      </c>
      <c r="D540" s="3">
        <v>151742</v>
      </c>
      <c r="E540" s="2" t="s">
        <v>594</v>
      </c>
      <c r="F540" s="3">
        <v>35760273</v>
      </c>
      <c r="G540" s="2">
        <v>2693111</v>
      </c>
      <c r="H540" s="2" t="s">
        <v>601</v>
      </c>
      <c r="I540" s="8">
        <v>119</v>
      </c>
      <c r="J540" s="9">
        <f>VLOOKUP(H540,[1]zmluvy_detail!$C$2:$D$172,2,0)</f>
        <v>42689</v>
      </c>
      <c r="K540" s="10" t="s">
        <v>571</v>
      </c>
      <c r="L540" s="11" t="s">
        <v>8</v>
      </c>
      <c r="M540" s="6">
        <v>420</v>
      </c>
      <c r="N540" s="6">
        <f t="shared" si="11"/>
        <v>504</v>
      </c>
      <c r="O540" s="7"/>
      <c r="P540" s="2"/>
    </row>
    <row r="541" spans="1:16" ht="60" x14ac:dyDescent="0.15">
      <c r="A541" s="1" t="s">
        <v>968</v>
      </c>
      <c r="B541" s="2" t="s">
        <v>203</v>
      </c>
      <c r="C541" s="2" t="s">
        <v>324</v>
      </c>
      <c r="D541" s="3">
        <v>30232295</v>
      </c>
      <c r="E541" s="2" t="s">
        <v>32</v>
      </c>
      <c r="F541" s="3">
        <v>31326650</v>
      </c>
      <c r="G541" s="2">
        <v>2767390</v>
      </c>
      <c r="H541" s="2" t="s">
        <v>602</v>
      </c>
      <c r="I541" s="8">
        <v>120</v>
      </c>
      <c r="J541" s="9">
        <f>VLOOKUP(H541,[1]zmluvy_detail!$C$2:$D$172,2,0)</f>
        <v>42726</v>
      </c>
      <c r="K541" s="10" t="s">
        <v>572</v>
      </c>
      <c r="L541" s="11" t="s">
        <v>14</v>
      </c>
      <c r="M541" s="6">
        <v>499.75</v>
      </c>
      <c r="N541" s="6">
        <f t="shared" si="11"/>
        <v>599.69999999999993</v>
      </c>
      <c r="O541" s="7"/>
      <c r="P541" s="2"/>
    </row>
    <row r="542" spans="1:16" ht="60" x14ac:dyDescent="0.15">
      <c r="A542" s="1" t="s">
        <v>968</v>
      </c>
      <c r="B542" s="2" t="s">
        <v>203</v>
      </c>
      <c r="C542" s="2" t="s">
        <v>324</v>
      </c>
      <c r="D542" s="3">
        <v>30232295</v>
      </c>
      <c r="E542" s="2" t="s">
        <v>32</v>
      </c>
      <c r="F542" s="3">
        <v>31326650</v>
      </c>
      <c r="G542" s="2">
        <v>2767390</v>
      </c>
      <c r="H542" s="2" t="s">
        <v>602</v>
      </c>
      <c r="I542" s="8">
        <v>120</v>
      </c>
      <c r="J542" s="9">
        <f>VLOOKUP(H542,[1]zmluvy_detail!$C$2:$D$172,2,0)</f>
        <v>42726</v>
      </c>
      <c r="K542" s="10" t="s">
        <v>572</v>
      </c>
      <c r="L542" s="11" t="s">
        <v>9</v>
      </c>
      <c r="M542" s="6">
        <v>499.75</v>
      </c>
      <c r="N542" s="6">
        <f t="shared" si="11"/>
        <v>599.69999999999993</v>
      </c>
      <c r="O542" s="7"/>
      <c r="P542" s="2"/>
    </row>
    <row r="543" spans="1:16" ht="30" x14ac:dyDescent="0.15">
      <c r="A543" s="1" t="s">
        <v>968</v>
      </c>
      <c r="B543" s="2" t="s">
        <v>203</v>
      </c>
      <c r="C543" s="2" t="s">
        <v>595</v>
      </c>
      <c r="D543" s="3">
        <v>365327</v>
      </c>
      <c r="E543" s="2" t="s">
        <v>47</v>
      </c>
      <c r="F543" s="3">
        <v>36785512</v>
      </c>
      <c r="G543" s="2">
        <v>2772112</v>
      </c>
      <c r="H543" s="2" t="s">
        <v>603</v>
      </c>
      <c r="I543" s="8">
        <v>121</v>
      </c>
      <c r="J543" s="9">
        <f>VLOOKUP(H543,[1]zmluvy_detail!$C$2:$D$172,2,0)</f>
        <v>42732</v>
      </c>
      <c r="K543" s="10" t="s">
        <v>573</v>
      </c>
      <c r="L543" s="11" t="s">
        <v>13</v>
      </c>
      <c r="M543" s="6">
        <v>408</v>
      </c>
      <c r="N543" s="6">
        <f t="shared" si="11"/>
        <v>489.59999999999997</v>
      </c>
      <c r="O543" s="7"/>
      <c r="P543" s="2"/>
    </row>
    <row r="544" spans="1:16" ht="30" x14ac:dyDescent="0.15">
      <c r="A544" s="1" t="s">
        <v>968</v>
      </c>
      <c r="B544" s="2" t="s">
        <v>203</v>
      </c>
      <c r="C544" s="2" t="s">
        <v>595</v>
      </c>
      <c r="D544" s="3">
        <v>365327</v>
      </c>
      <c r="E544" s="2" t="s">
        <v>47</v>
      </c>
      <c r="F544" s="3">
        <v>36785512</v>
      </c>
      <c r="G544" s="2">
        <v>2772112</v>
      </c>
      <c r="H544" s="2" t="s">
        <v>603</v>
      </c>
      <c r="I544" s="8">
        <v>121</v>
      </c>
      <c r="J544" s="9">
        <f>VLOOKUP(H544,[1]zmluvy_detail!$C$2:$D$172,2,0)</f>
        <v>42732</v>
      </c>
      <c r="K544" s="10" t="s">
        <v>574</v>
      </c>
      <c r="L544" s="11" t="s">
        <v>13</v>
      </c>
      <c r="M544" s="6">
        <v>408</v>
      </c>
      <c r="N544" s="6">
        <f t="shared" si="11"/>
        <v>489.59999999999997</v>
      </c>
      <c r="O544" s="7"/>
      <c r="P544" s="2"/>
    </row>
    <row r="545" spans="1:16" ht="15" x14ac:dyDescent="0.15">
      <c r="A545" s="1" t="s">
        <v>968</v>
      </c>
      <c r="B545" s="2" t="s">
        <v>203</v>
      </c>
      <c r="C545" s="2" t="s">
        <v>596</v>
      </c>
      <c r="D545" s="3">
        <v>30794323</v>
      </c>
      <c r="E545" s="2" t="s">
        <v>597</v>
      </c>
      <c r="F545" s="3">
        <v>35738219</v>
      </c>
      <c r="G545" s="2">
        <v>2754935</v>
      </c>
      <c r="H545" s="2" t="s">
        <v>604</v>
      </c>
      <c r="I545" s="8">
        <v>122</v>
      </c>
      <c r="J545" s="9">
        <f>VLOOKUP(H545,[1]zmluvy_detail!$C$2:$D$172,2,0)</f>
        <v>42731</v>
      </c>
      <c r="K545" s="10" t="s">
        <v>575</v>
      </c>
      <c r="L545" s="11" t="s">
        <v>9</v>
      </c>
      <c r="M545" s="6">
        <v>560.32000000000005</v>
      </c>
      <c r="N545" s="6">
        <f t="shared" si="11"/>
        <v>672.38400000000001</v>
      </c>
      <c r="O545" s="7"/>
      <c r="P545" s="2"/>
    </row>
    <row r="546" spans="1:16" ht="45" x14ac:dyDescent="0.15">
      <c r="A546" s="1" t="s">
        <v>968</v>
      </c>
      <c r="B546" s="2" t="s">
        <v>203</v>
      </c>
      <c r="C546" s="2" t="s">
        <v>596</v>
      </c>
      <c r="D546" s="3">
        <v>30794323</v>
      </c>
      <c r="E546" s="2" t="s">
        <v>597</v>
      </c>
      <c r="F546" s="3">
        <v>35738219</v>
      </c>
      <c r="G546" s="2">
        <v>2754935</v>
      </c>
      <c r="H546" s="2" t="s">
        <v>604</v>
      </c>
      <c r="I546" s="8">
        <v>122</v>
      </c>
      <c r="J546" s="9">
        <f>VLOOKUP(H546,[1]zmluvy_detail!$C$2:$D$172,2,0)</f>
        <v>42731</v>
      </c>
      <c r="K546" s="10" t="s">
        <v>576</v>
      </c>
      <c r="L546" s="11" t="s">
        <v>14</v>
      </c>
      <c r="M546" s="6">
        <v>560.32000000000005</v>
      </c>
      <c r="N546" s="6">
        <f t="shared" si="11"/>
        <v>672.38400000000001</v>
      </c>
      <c r="O546" s="7"/>
      <c r="P546" s="2"/>
    </row>
    <row r="547" spans="1:16" ht="60" x14ac:dyDescent="0.15">
      <c r="A547" s="1" t="s">
        <v>968</v>
      </c>
      <c r="B547" s="2" t="s">
        <v>203</v>
      </c>
      <c r="C547" s="2" t="s">
        <v>596</v>
      </c>
      <c r="D547" s="3">
        <v>30794323</v>
      </c>
      <c r="E547" s="2" t="s">
        <v>597</v>
      </c>
      <c r="F547" s="3">
        <v>35738219</v>
      </c>
      <c r="G547" s="2">
        <v>2754935</v>
      </c>
      <c r="H547" s="2" t="s">
        <v>604</v>
      </c>
      <c r="I547" s="8">
        <v>122</v>
      </c>
      <c r="J547" s="9">
        <f>VLOOKUP(H547,[1]zmluvy_detail!$C$2:$D$172,2,0)</f>
        <v>42731</v>
      </c>
      <c r="K547" s="10" t="s">
        <v>577</v>
      </c>
      <c r="L547" s="11" t="s">
        <v>9</v>
      </c>
      <c r="M547" s="6">
        <v>560.32000000000005</v>
      </c>
      <c r="N547" s="6">
        <f t="shared" si="11"/>
        <v>672.38400000000001</v>
      </c>
      <c r="O547" s="7"/>
      <c r="P547" s="2"/>
    </row>
    <row r="548" spans="1:16" ht="30" x14ac:dyDescent="0.15">
      <c r="A548" s="1" t="s">
        <v>968</v>
      </c>
      <c r="B548" s="2" t="s">
        <v>203</v>
      </c>
      <c r="C548" s="2" t="s">
        <v>596</v>
      </c>
      <c r="D548" s="3">
        <v>30794323</v>
      </c>
      <c r="E548" s="2" t="s">
        <v>597</v>
      </c>
      <c r="F548" s="3">
        <v>35738219</v>
      </c>
      <c r="G548" s="2">
        <v>2754935</v>
      </c>
      <c r="H548" s="2" t="s">
        <v>604</v>
      </c>
      <c r="I548" s="8">
        <v>122</v>
      </c>
      <c r="J548" s="9">
        <f>VLOOKUP(H548,[1]zmluvy_detail!$C$2:$D$172,2,0)</f>
        <v>42731</v>
      </c>
      <c r="K548" s="10" t="s">
        <v>578</v>
      </c>
      <c r="L548" s="11" t="s">
        <v>14</v>
      </c>
      <c r="M548" s="6">
        <v>560.32000000000005</v>
      </c>
      <c r="N548" s="6">
        <f t="shared" si="11"/>
        <v>672.38400000000001</v>
      </c>
      <c r="O548" s="7"/>
      <c r="P548" s="2"/>
    </row>
    <row r="549" spans="1:16" ht="90" x14ac:dyDescent="0.15">
      <c r="A549" s="1" t="s">
        <v>968</v>
      </c>
      <c r="B549" s="2" t="s">
        <v>203</v>
      </c>
      <c r="C549" s="2" t="s">
        <v>596</v>
      </c>
      <c r="D549" s="3">
        <v>30794323</v>
      </c>
      <c r="E549" s="2" t="s">
        <v>597</v>
      </c>
      <c r="F549" s="3">
        <v>35738219</v>
      </c>
      <c r="G549" s="2">
        <v>2754935</v>
      </c>
      <c r="H549" s="2" t="s">
        <v>604</v>
      </c>
      <c r="I549" s="8">
        <v>122</v>
      </c>
      <c r="J549" s="9">
        <f>VLOOKUP(H549,[1]zmluvy_detail!$C$2:$D$172,2,0)</f>
        <v>42731</v>
      </c>
      <c r="K549" s="10" t="s">
        <v>579</v>
      </c>
      <c r="L549" s="11" t="s">
        <v>14</v>
      </c>
      <c r="M549" s="6">
        <v>560.32000000000005</v>
      </c>
      <c r="N549" s="6">
        <f t="shared" si="11"/>
        <v>672.38400000000001</v>
      </c>
      <c r="O549" s="7"/>
      <c r="P549" s="2"/>
    </row>
    <row r="550" spans="1:16" ht="60" x14ac:dyDescent="0.15">
      <c r="A550" s="1" t="s">
        <v>968</v>
      </c>
      <c r="B550" s="2" t="s">
        <v>203</v>
      </c>
      <c r="C550" s="2" t="s">
        <v>596</v>
      </c>
      <c r="D550" s="3">
        <v>30794323</v>
      </c>
      <c r="E550" s="2" t="s">
        <v>597</v>
      </c>
      <c r="F550" s="3">
        <v>35738219</v>
      </c>
      <c r="G550" s="2">
        <v>2754935</v>
      </c>
      <c r="H550" s="2" t="s">
        <v>604</v>
      </c>
      <c r="I550" s="8">
        <v>122</v>
      </c>
      <c r="J550" s="9">
        <f>VLOOKUP(H550,[1]zmluvy_detail!$C$2:$D$172,2,0)</f>
        <v>42731</v>
      </c>
      <c r="K550" s="10" t="s">
        <v>580</v>
      </c>
      <c r="L550" s="11" t="s">
        <v>13</v>
      </c>
      <c r="M550" s="6">
        <v>560.32000000000005</v>
      </c>
      <c r="N550" s="6">
        <f t="shared" si="11"/>
        <v>672.38400000000001</v>
      </c>
      <c r="O550" s="7"/>
      <c r="P550" s="2"/>
    </row>
    <row r="551" spans="1:16" ht="30" x14ac:dyDescent="0.15">
      <c r="A551" s="1" t="s">
        <v>968</v>
      </c>
      <c r="B551" s="2" t="s">
        <v>203</v>
      </c>
      <c r="C551" s="2" t="s">
        <v>596</v>
      </c>
      <c r="D551" s="3">
        <v>30794323</v>
      </c>
      <c r="E551" s="2" t="s">
        <v>597</v>
      </c>
      <c r="F551" s="3">
        <v>35738219</v>
      </c>
      <c r="G551" s="2">
        <v>2754935</v>
      </c>
      <c r="H551" s="2" t="s">
        <v>604</v>
      </c>
      <c r="I551" s="8">
        <v>122</v>
      </c>
      <c r="J551" s="9">
        <f>VLOOKUP(H551,[1]zmluvy_detail!$C$2:$D$172,2,0)</f>
        <v>42731</v>
      </c>
      <c r="K551" s="10" t="s">
        <v>581</v>
      </c>
      <c r="L551" s="11" t="s">
        <v>14</v>
      </c>
      <c r="M551" s="6">
        <v>560.32000000000005</v>
      </c>
      <c r="N551" s="6">
        <f t="shared" si="11"/>
        <v>672.38400000000001</v>
      </c>
      <c r="O551" s="7"/>
      <c r="P551" s="2"/>
    </row>
    <row r="552" spans="1:16" ht="75" x14ac:dyDescent="0.15">
      <c r="A552" s="1" t="s">
        <v>968</v>
      </c>
      <c r="B552" s="2" t="s">
        <v>203</v>
      </c>
      <c r="C552" s="2" t="s">
        <v>596</v>
      </c>
      <c r="D552" s="3">
        <v>30794323</v>
      </c>
      <c r="E552" s="2" t="s">
        <v>597</v>
      </c>
      <c r="F552" s="3">
        <v>35738219</v>
      </c>
      <c r="G552" s="2">
        <v>2754935</v>
      </c>
      <c r="H552" s="2" t="s">
        <v>604</v>
      </c>
      <c r="I552" s="8">
        <v>122</v>
      </c>
      <c r="J552" s="9">
        <f>VLOOKUP(H552,[1]zmluvy_detail!$C$2:$D$172,2,0)</f>
        <v>42731</v>
      </c>
      <c r="K552" s="10" t="s">
        <v>582</v>
      </c>
      <c r="L552" s="11" t="s">
        <v>13</v>
      </c>
      <c r="M552" s="6">
        <v>560.32000000000005</v>
      </c>
      <c r="N552" s="6">
        <f t="shared" si="11"/>
        <v>672.38400000000001</v>
      </c>
      <c r="O552" s="7"/>
      <c r="P552" s="2"/>
    </row>
    <row r="553" spans="1:16" ht="15" x14ac:dyDescent="0.15">
      <c r="A553" s="1" t="s">
        <v>968</v>
      </c>
      <c r="B553" s="2" t="s">
        <v>203</v>
      </c>
      <c r="C553" s="2" t="s">
        <v>596</v>
      </c>
      <c r="D553" s="3">
        <v>30794323</v>
      </c>
      <c r="E553" s="2" t="s">
        <v>597</v>
      </c>
      <c r="F553" s="3">
        <v>35738219</v>
      </c>
      <c r="G553" s="2">
        <v>2754935</v>
      </c>
      <c r="H553" s="2" t="s">
        <v>604</v>
      </c>
      <c r="I553" s="8">
        <v>122</v>
      </c>
      <c r="J553" s="9">
        <f>VLOOKUP(H553,[1]zmluvy_detail!$C$2:$D$172,2,0)</f>
        <v>42731</v>
      </c>
      <c r="K553" s="10" t="s">
        <v>413</v>
      </c>
      <c r="L553" s="11" t="s">
        <v>13</v>
      </c>
      <c r="M553" s="6">
        <v>560.32000000000005</v>
      </c>
      <c r="N553" s="6">
        <f t="shared" si="11"/>
        <v>672.38400000000001</v>
      </c>
      <c r="O553" s="7"/>
      <c r="P553" s="2"/>
    </row>
    <row r="554" spans="1:16" ht="30" x14ac:dyDescent="0.15">
      <c r="A554" s="1" t="s">
        <v>968</v>
      </c>
      <c r="B554" s="2" t="s">
        <v>203</v>
      </c>
      <c r="C554" s="2" t="s">
        <v>596</v>
      </c>
      <c r="D554" s="3">
        <v>30794323</v>
      </c>
      <c r="E554" s="2" t="s">
        <v>597</v>
      </c>
      <c r="F554" s="3">
        <v>35738219</v>
      </c>
      <c r="G554" s="2">
        <v>2754935</v>
      </c>
      <c r="H554" s="2" t="s">
        <v>604</v>
      </c>
      <c r="I554" s="8">
        <v>122</v>
      </c>
      <c r="J554" s="9">
        <f>VLOOKUP(H554,[1]zmluvy_detail!$C$2:$D$172,2,0)</f>
        <v>42731</v>
      </c>
      <c r="K554" s="10" t="s">
        <v>583</v>
      </c>
      <c r="L554" s="13" t="s">
        <v>819</v>
      </c>
      <c r="M554" s="6">
        <v>560.32000000000005</v>
      </c>
      <c r="N554" s="6">
        <f t="shared" si="11"/>
        <v>672.38400000000001</v>
      </c>
      <c r="O554" s="7"/>
      <c r="P554" s="2"/>
    </row>
    <row r="555" spans="1:16" ht="15" x14ac:dyDescent="0.15">
      <c r="A555" s="1" t="s">
        <v>968</v>
      </c>
      <c r="B555" s="2" t="s">
        <v>203</v>
      </c>
      <c r="C555" s="2" t="s">
        <v>596</v>
      </c>
      <c r="D555" s="3">
        <v>30794323</v>
      </c>
      <c r="E555" s="2" t="s">
        <v>598</v>
      </c>
      <c r="F555" s="3">
        <v>35740175</v>
      </c>
      <c r="G555" s="2">
        <v>2754928</v>
      </c>
      <c r="H555" s="2" t="s">
        <v>605</v>
      </c>
      <c r="I555" s="8">
        <v>123</v>
      </c>
      <c r="J555" s="9">
        <f>VLOOKUP(H555,[1]zmluvy_detail!$C$2:$D$172,2,0)</f>
        <v>42731</v>
      </c>
      <c r="K555" s="10" t="s">
        <v>575</v>
      </c>
      <c r="L555" s="11" t="s">
        <v>9</v>
      </c>
      <c r="M555" s="6">
        <v>588</v>
      </c>
      <c r="N555" s="6">
        <f t="shared" si="11"/>
        <v>705.6</v>
      </c>
      <c r="O555" s="7"/>
      <c r="P555" s="2"/>
    </row>
    <row r="556" spans="1:16" ht="45" x14ac:dyDescent="0.15">
      <c r="A556" s="1" t="s">
        <v>968</v>
      </c>
      <c r="B556" s="2" t="s">
        <v>203</v>
      </c>
      <c r="C556" s="2" t="s">
        <v>596</v>
      </c>
      <c r="D556" s="3">
        <v>30794323</v>
      </c>
      <c r="E556" s="2" t="s">
        <v>598</v>
      </c>
      <c r="F556" s="3">
        <v>35740175</v>
      </c>
      <c r="G556" s="2">
        <v>2754928</v>
      </c>
      <c r="H556" s="2" t="s">
        <v>605</v>
      </c>
      <c r="I556" s="8">
        <v>123</v>
      </c>
      <c r="J556" s="9">
        <f>VLOOKUP(H556,[1]zmluvy_detail!$C$2:$D$172,2,0)</f>
        <v>42731</v>
      </c>
      <c r="K556" s="10" t="s">
        <v>576</v>
      </c>
      <c r="L556" s="11" t="s">
        <v>14</v>
      </c>
      <c r="M556" s="6">
        <v>588</v>
      </c>
      <c r="N556" s="6">
        <f t="shared" si="11"/>
        <v>705.6</v>
      </c>
      <c r="O556" s="7"/>
      <c r="P556" s="2"/>
    </row>
    <row r="557" spans="1:16" ht="30" x14ac:dyDescent="0.15">
      <c r="A557" s="1" t="s">
        <v>968</v>
      </c>
      <c r="B557" s="2" t="s">
        <v>203</v>
      </c>
      <c r="C557" s="2" t="s">
        <v>596</v>
      </c>
      <c r="D557" s="3">
        <v>30794323</v>
      </c>
      <c r="E557" s="2" t="s">
        <v>598</v>
      </c>
      <c r="F557" s="3">
        <v>35740175</v>
      </c>
      <c r="G557" s="2">
        <v>2754928</v>
      </c>
      <c r="H557" s="2" t="s">
        <v>605</v>
      </c>
      <c r="I557" s="8">
        <v>123</v>
      </c>
      <c r="J557" s="9">
        <f>VLOOKUP(H557,[1]zmluvy_detail!$C$2:$D$172,2,0)</f>
        <v>42731</v>
      </c>
      <c r="K557" s="10" t="s">
        <v>578</v>
      </c>
      <c r="L557" s="11" t="s">
        <v>14</v>
      </c>
      <c r="M557" s="6">
        <v>588</v>
      </c>
      <c r="N557" s="6">
        <f t="shared" si="11"/>
        <v>705.6</v>
      </c>
      <c r="O557" s="7"/>
      <c r="P557" s="2"/>
    </row>
    <row r="558" spans="1:16" ht="90" x14ac:dyDescent="0.15">
      <c r="A558" s="1" t="s">
        <v>968</v>
      </c>
      <c r="B558" s="2" t="s">
        <v>203</v>
      </c>
      <c r="C558" s="2" t="s">
        <v>596</v>
      </c>
      <c r="D558" s="3">
        <v>30794323</v>
      </c>
      <c r="E558" s="2" t="s">
        <v>598</v>
      </c>
      <c r="F558" s="3">
        <v>35740175</v>
      </c>
      <c r="G558" s="2">
        <v>2754928</v>
      </c>
      <c r="H558" s="2" t="s">
        <v>605</v>
      </c>
      <c r="I558" s="8">
        <v>123</v>
      </c>
      <c r="J558" s="9">
        <f>VLOOKUP(H558,[1]zmluvy_detail!$C$2:$D$172,2,0)</f>
        <v>42731</v>
      </c>
      <c r="K558" s="10" t="s">
        <v>579</v>
      </c>
      <c r="L558" s="11" t="s">
        <v>14</v>
      </c>
      <c r="M558" s="6">
        <v>588</v>
      </c>
      <c r="N558" s="6">
        <f t="shared" si="11"/>
        <v>705.6</v>
      </c>
      <c r="O558" s="7"/>
      <c r="P558" s="2"/>
    </row>
    <row r="559" spans="1:16" ht="60" x14ac:dyDescent="0.15">
      <c r="A559" s="1" t="s">
        <v>968</v>
      </c>
      <c r="B559" s="2" t="s">
        <v>203</v>
      </c>
      <c r="C559" s="2" t="s">
        <v>596</v>
      </c>
      <c r="D559" s="3">
        <v>30794323</v>
      </c>
      <c r="E559" s="2" t="s">
        <v>598</v>
      </c>
      <c r="F559" s="3">
        <v>35740175</v>
      </c>
      <c r="G559" s="2">
        <v>2754928</v>
      </c>
      <c r="H559" s="2" t="s">
        <v>605</v>
      </c>
      <c r="I559" s="8">
        <v>123</v>
      </c>
      <c r="J559" s="9">
        <f>VLOOKUP(H559,[1]zmluvy_detail!$C$2:$D$172,2,0)</f>
        <v>42731</v>
      </c>
      <c r="K559" s="10" t="s">
        <v>584</v>
      </c>
      <c r="L559" s="13" t="s">
        <v>9</v>
      </c>
      <c r="M559" s="6">
        <v>588</v>
      </c>
      <c r="N559" s="6">
        <f t="shared" si="11"/>
        <v>705.6</v>
      </c>
      <c r="O559" s="7"/>
      <c r="P559" s="2"/>
    </row>
    <row r="560" spans="1:16" ht="75" x14ac:dyDescent="0.15">
      <c r="A560" s="1" t="s">
        <v>968</v>
      </c>
      <c r="B560" s="2" t="s">
        <v>203</v>
      </c>
      <c r="C560" s="2" t="s">
        <v>596</v>
      </c>
      <c r="D560" s="3">
        <v>30794323</v>
      </c>
      <c r="E560" s="2" t="s">
        <v>598</v>
      </c>
      <c r="F560" s="3">
        <v>35740175</v>
      </c>
      <c r="G560" s="2">
        <v>2754928</v>
      </c>
      <c r="H560" s="2" t="s">
        <v>605</v>
      </c>
      <c r="I560" s="8">
        <v>123</v>
      </c>
      <c r="J560" s="9">
        <f>VLOOKUP(H560,[1]zmluvy_detail!$C$2:$D$172,2,0)</f>
        <v>42731</v>
      </c>
      <c r="K560" s="10" t="s">
        <v>582</v>
      </c>
      <c r="L560" s="11" t="s">
        <v>13</v>
      </c>
      <c r="M560" s="6">
        <v>588</v>
      </c>
      <c r="N560" s="6">
        <f t="shared" si="11"/>
        <v>705.6</v>
      </c>
      <c r="O560" s="7"/>
      <c r="P560" s="2"/>
    </row>
    <row r="561" spans="1:16" ht="30" x14ac:dyDescent="0.15">
      <c r="A561" s="1" t="s">
        <v>968</v>
      </c>
      <c r="B561" s="2" t="s">
        <v>203</v>
      </c>
      <c r="C561" s="2" t="s">
        <v>596</v>
      </c>
      <c r="D561" s="3">
        <v>30794323</v>
      </c>
      <c r="E561" s="2" t="s">
        <v>598</v>
      </c>
      <c r="F561" s="3">
        <v>35740175</v>
      </c>
      <c r="G561" s="2">
        <v>2754928</v>
      </c>
      <c r="H561" s="2" t="s">
        <v>605</v>
      </c>
      <c r="I561" s="8">
        <v>123</v>
      </c>
      <c r="J561" s="9">
        <f>VLOOKUP(H561,[1]zmluvy_detail!$C$2:$D$172,2,0)</f>
        <v>42731</v>
      </c>
      <c r="K561" s="10" t="s">
        <v>583</v>
      </c>
      <c r="L561" s="13" t="s">
        <v>819</v>
      </c>
      <c r="M561" s="6">
        <v>588</v>
      </c>
      <c r="N561" s="6">
        <f t="shared" si="11"/>
        <v>705.6</v>
      </c>
      <c r="O561" s="7"/>
      <c r="P561" s="2"/>
    </row>
    <row r="562" spans="1:16" ht="60" x14ac:dyDescent="0.15">
      <c r="A562" s="1" t="s">
        <v>968</v>
      </c>
      <c r="B562" s="2" t="s">
        <v>203</v>
      </c>
      <c r="C562" s="2" t="s">
        <v>596</v>
      </c>
      <c r="D562" s="3">
        <v>30794323</v>
      </c>
      <c r="E562" s="2" t="s">
        <v>598</v>
      </c>
      <c r="F562" s="3">
        <v>35740175</v>
      </c>
      <c r="G562" s="2">
        <v>2754928</v>
      </c>
      <c r="H562" s="2" t="s">
        <v>605</v>
      </c>
      <c r="I562" s="8">
        <v>123</v>
      </c>
      <c r="J562" s="9">
        <f>VLOOKUP(H562,[1]zmluvy_detail!$C$2:$D$172,2,0)</f>
        <v>42731</v>
      </c>
      <c r="K562" s="10" t="s">
        <v>585</v>
      </c>
      <c r="L562" s="11" t="s">
        <v>14</v>
      </c>
      <c r="M562" s="6">
        <v>588</v>
      </c>
      <c r="N562" s="6">
        <f t="shared" si="11"/>
        <v>705.6</v>
      </c>
      <c r="O562" s="7"/>
      <c r="P562" s="2"/>
    </row>
    <row r="563" spans="1:16" ht="30" x14ac:dyDescent="0.15">
      <c r="A563" s="1" t="s">
        <v>968</v>
      </c>
      <c r="B563" s="2" t="s">
        <v>203</v>
      </c>
      <c r="C563" s="2" t="s">
        <v>428</v>
      </c>
      <c r="D563" s="3">
        <v>151513</v>
      </c>
      <c r="E563" s="2" t="s">
        <v>599</v>
      </c>
      <c r="F563" s="3">
        <v>45650276</v>
      </c>
      <c r="G563" s="2">
        <v>2470614</v>
      </c>
      <c r="H563" s="2" t="s">
        <v>606</v>
      </c>
      <c r="I563" s="8">
        <v>124</v>
      </c>
      <c r="J563" s="9">
        <f>VLOOKUP(H563,[1]zmluvy_detail!$C$2:$D$172,2,0)</f>
        <v>42517</v>
      </c>
      <c r="K563" s="10" t="s">
        <v>586</v>
      </c>
      <c r="L563" s="11" t="s">
        <v>16</v>
      </c>
      <c r="M563" s="6">
        <v>780</v>
      </c>
      <c r="N563" s="6">
        <f t="shared" si="11"/>
        <v>936</v>
      </c>
      <c r="O563" s="7"/>
      <c r="P563" s="2"/>
    </row>
    <row r="564" spans="1:16" ht="30" x14ac:dyDescent="0.15">
      <c r="A564" s="1" t="s">
        <v>968</v>
      </c>
      <c r="B564" s="2" t="s">
        <v>203</v>
      </c>
      <c r="C564" s="2" t="s">
        <v>428</v>
      </c>
      <c r="D564" s="3">
        <v>151513</v>
      </c>
      <c r="E564" s="2" t="s">
        <v>599</v>
      </c>
      <c r="F564" s="3">
        <v>45650276</v>
      </c>
      <c r="G564" s="2">
        <v>2470614</v>
      </c>
      <c r="H564" s="2" t="s">
        <v>606</v>
      </c>
      <c r="I564" s="8">
        <v>124</v>
      </c>
      <c r="J564" s="9">
        <f>VLOOKUP(H564,[1]zmluvy_detail!$C$2:$D$172,2,0)</f>
        <v>42517</v>
      </c>
      <c r="K564" s="10" t="s">
        <v>587</v>
      </c>
      <c r="L564" s="11" t="s">
        <v>6</v>
      </c>
      <c r="M564" s="6">
        <v>780</v>
      </c>
      <c r="N564" s="6">
        <f t="shared" si="11"/>
        <v>936</v>
      </c>
      <c r="O564" s="7"/>
      <c r="P564" s="2"/>
    </row>
    <row r="565" spans="1:16" ht="30" x14ac:dyDescent="0.15">
      <c r="A565" s="1" t="s">
        <v>968</v>
      </c>
      <c r="B565" s="2" t="s">
        <v>203</v>
      </c>
      <c r="C565" s="2" t="s">
        <v>428</v>
      </c>
      <c r="D565" s="3">
        <v>151513</v>
      </c>
      <c r="E565" s="2" t="s">
        <v>599</v>
      </c>
      <c r="F565" s="3">
        <v>45650276</v>
      </c>
      <c r="G565" s="2">
        <v>2470614</v>
      </c>
      <c r="H565" s="2" t="s">
        <v>606</v>
      </c>
      <c r="I565" s="8">
        <v>124</v>
      </c>
      <c r="J565" s="9">
        <f>VLOOKUP(H565,[1]zmluvy_detail!$C$2:$D$172,2,0)</f>
        <v>42517</v>
      </c>
      <c r="K565" s="10" t="s">
        <v>588</v>
      </c>
      <c r="L565" s="11" t="s">
        <v>7</v>
      </c>
      <c r="M565" s="6">
        <v>780</v>
      </c>
      <c r="N565" s="6">
        <f t="shared" si="11"/>
        <v>936</v>
      </c>
      <c r="O565" s="7"/>
      <c r="P565" s="2"/>
    </row>
    <row r="566" spans="1:16" ht="30" x14ac:dyDescent="0.15">
      <c r="A566" s="1" t="s">
        <v>968</v>
      </c>
      <c r="B566" s="2" t="s">
        <v>203</v>
      </c>
      <c r="C566" s="2" t="s">
        <v>428</v>
      </c>
      <c r="D566" s="3">
        <v>151513</v>
      </c>
      <c r="E566" s="2" t="s">
        <v>599</v>
      </c>
      <c r="F566" s="3">
        <v>45650276</v>
      </c>
      <c r="G566" s="2">
        <v>2470614</v>
      </c>
      <c r="H566" s="2" t="s">
        <v>606</v>
      </c>
      <c r="I566" s="8">
        <v>124</v>
      </c>
      <c r="J566" s="9">
        <f>VLOOKUP(H566,[1]zmluvy_detail!$C$2:$D$172,2,0)</f>
        <v>42517</v>
      </c>
      <c r="K566" s="10" t="s">
        <v>589</v>
      </c>
      <c r="L566" s="11" t="s">
        <v>10</v>
      </c>
      <c r="M566" s="6">
        <v>780</v>
      </c>
      <c r="N566" s="6">
        <f t="shared" si="11"/>
        <v>936</v>
      </c>
      <c r="O566" s="7"/>
      <c r="P566" s="2"/>
    </row>
    <row r="567" spans="1:16" ht="30" x14ac:dyDescent="0.15">
      <c r="A567" s="1" t="s">
        <v>968</v>
      </c>
      <c r="B567" s="2" t="s">
        <v>203</v>
      </c>
      <c r="C567" s="2" t="s">
        <v>428</v>
      </c>
      <c r="D567" s="3">
        <v>151513</v>
      </c>
      <c r="E567" s="2" t="s">
        <v>599</v>
      </c>
      <c r="F567" s="3">
        <v>45650276</v>
      </c>
      <c r="G567" s="2">
        <v>2470614</v>
      </c>
      <c r="H567" s="2" t="s">
        <v>606</v>
      </c>
      <c r="I567" s="8">
        <v>124</v>
      </c>
      <c r="J567" s="9">
        <f>VLOOKUP(H567,[1]zmluvy_detail!$C$2:$D$172,2,0)</f>
        <v>42517</v>
      </c>
      <c r="K567" s="10" t="s">
        <v>590</v>
      </c>
      <c r="L567" s="5" t="s">
        <v>10</v>
      </c>
      <c r="M567" s="6">
        <v>780</v>
      </c>
      <c r="N567" s="6">
        <f t="shared" si="11"/>
        <v>936</v>
      </c>
      <c r="O567" s="7"/>
      <c r="P567" s="2"/>
    </row>
    <row r="568" spans="1:16" ht="15" x14ac:dyDescent="0.15">
      <c r="A568" s="1" t="s">
        <v>968</v>
      </c>
      <c r="B568" s="2" t="s">
        <v>203</v>
      </c>
      <c r="C568" s="2" t="s">
        <v>428</v>
      </c>
      <c r="D568" s="3">
        <v>151513</v>
      </c>
      <c r="E568" s="2" t="s">
        <v>599</v>
      </c>
      <c r="F568" s="3">
        <v>45650276</v>
      </c>
      <c r="G568" s="2">
        <v>2470614</v>
      </c>
      <c r="H568" s="2" t="s">
        <v>606</v>
      </c>
      <c r="I568" s="8">
        <v>124</v>
      </c>
      <c r="J568" s="9">
        <f>VLOOKUP(H568,[1]zmluvy_detail!$C$2:$D$172,2,0)</f>
        <v>42517</v>
      </c>
      <c r="K568" s="10" t="s">
        <v>15</v>
      </c>
      <c r="L568" s="11" t="s">
        <v>15</v>
      </c>
      <c r="M568" s="6">
        <v>760</v>
      </c>
      <c r="N568" s="6">
        <f t="shared" si="11"/>
        <v>912</v>
      </c>
      <c r="O568" s="7"/>
      <c r="P568" s="2"/>
    </row>
    <row r="569" spans="1:16" ht="75" x14ac:dyDescent="0.15">
      <c r="A569" s="1" t="s">
        <v>968</v>
      </c>
      <c r="B569" s="2" t="s">
        <v>203</v>
      </c>
      <c r="C569" s="2" t="s">
        <v>17</v>
      </c>
      <c r="D569" s="3">
        <v>151742</v>
      </c>
      <c r="E569" s="2" t="s">
        <v>600</v>
      </c>
      <c r="F569" s="3">
        <v>17321450</v>
      </c>
      <c r="G569" s="2">
        <v>2758946</v>
      </c>
      <c r="H569" s="2" t="s">
        <v>607</v>
      </c>
      <c r="I569" s="8">
        <v>125</v>
      </c>
      <c r="J569" s="9">
        <f>VLOOKUP(H569,[1]zmluvy_detail!$C$2:$D$172,2,0)</f>
        <v>42725</v>
      </c>
      <c r="K569" s="10" t="s">
        <v>591</v>
      </c>
      <c r="L569" s="11" t="s">
        <v>9</v>
      </c>
      <c r="M569" s="6">
        <v>528</v>
      </c>
      <c r="N569" s="6">
        <f t="shared" si="11"/>
        <v>633.6</v>
      </c>
      <c r="O569" s="7"/>
      <c r="P569" s="2"/>
    </row>
    <row r="570" spans="1:16" ht="45" x14ac:dyDescent="0.15">
      <c r="A570" s="1" t="s">
        <v>968</v>
      </c>
      <c r="B570" s="2" t="s">
        <v>203</v>
      </c>
      <c r="C570" s="2" t="s">
        <v>17</v>
      </c>
      <c r="D570" s="3">
        <v>151742</v>
      </c>
      <c r="E570" s="2" t="s">
        <v>600</v>
      </c>
      <c r="F570" s="3">
        <v>17321450</v>
      </c>
      <c r="G570" s="2">
        <v>2758946</v>
      </c>
      <c r="H570" s="2" t="s">
        <v>607</v>
      </c>
      <c r="I570" s="8">
        <v>125</v>
      </c>
      <c r="J570" s="9">
        <f>VLOOKUP(H570,[1]zmluvy_detail!$C$2:$D$172,2,0)</f>
        <v>42725</v>
      </c>
      <c r="K570" s="10" t="s">
        <v>592</v>
      </c>
      <c r="L570" s="11" t="s">
        <v>819</v>
      </c>
      <c r="M570" s="6">
        <v>528</v>
      </c>
      <c r="N570" s="6">
        <f t="shared" si="11"/>
        <v>633.6</v>
      </c>
      <c r="O570" s="7"/>
      <c r="P570" s="2"/>
    </row>
    <row r="571" spans="1:16" ht="45" x14ac:dyDescent="0.15">
      <c r="A571" s="1" t="s">
        <v>968</v>
      </c>
      <c r="B571" s="2" t="s">
        <v>203</v>
      </c>
      <c r="C571" s="2" t="s">
        <v>17</v>
      </c>
      <c r="D571" s="3">
        <v>151742</v>
      </c>
      <c r="E571" s="2" t="s">
        <v>600</v>
      </c>
      <c r="F571" s="3">
        <v>17321450</v>
      </c>
      <c r="G571" s="2">
        <v>2758946</v>
      </c>
      <c r="H571" s="2" t="s">
        <v>607</v>
      </c>
      <c r="I571" s="8">
        <v>125</v>
      </c>
      <c r="J571" s="9">
        <f>VLOOKUP(H571,[1]zmluvy_detail!$C$2:$D$172,2,0)</f>
        <v>42725</v>
      </c>
      <c r="K571" s="10" t="s">
        <v>593</v>
      </c>
      <c r="L571" s="13" t="s">
        <v>8</v>
      </c>
      <c r="M571" s="6">
        <v>520</v>
      </c>
      <c r="N571" s="6">
        <f t="shared" si="11"/>
        <v>624</v>
      </c>
      <c r="O571" s="7"/>
      <c r="P571" s="2"/>
    </row>
    <row r="572" spans="1:16" ht="15" x14ac:dyDescent="0.15">
      <c r="A572" s="1" t="s">
        <v>968</v>
      </c>
      <c r="B572" s="2" t="s">
        <v>203</v>
      </c>
      <c r="C572" s="2" t="s">
        <v>17</v>
      </c>
      <c r="D572" s="3">
        <v>151742</v>
      </c>
      <c r="E572" s="2" t="s">
        <v>625</v>
      </c>
      <c r="F572" s="3">
        <v>31385401</v>
      </c>
      <c r="G572" s="2">
        <v>1910725</v>
      </c>
      <c r="H572" s="2" t="s">
        <v>626</v>
      </c>
      <c r="I572" s="8">
        <v>126</v>
      </c>
      <c r="J572" s="9">
        <f>VLOOKUP(H572,[1]zmluvy_detail!$C$2:$D$172,2,0)</f>
        <v>42173</v>
      </c>
      <c r="K572" s="2" t="s">
        <v>608</v>
      </c>
      <c r="L572" s="11" t="s">
        <v>13</v>
      </c>
      <c r="M572" s="6">
        <v>640</v>
      </c>
      <c r="N572" s="6">
        <f>M572*1.2</f>
        <v>768</v>
      </c>
      <c r="O572" s="7"/>
      <c r="P572" s="2"/>
    </row>
    <row r="573" spans="1:16" ht="15" x14ac:dyDescent="0.15">
      <c r="A573" s="1" t="s">
        <v>968</v>
      </c>
      <c r="B573" s="2" t="s">
        <v>203</v>
      </c>
      <c r="C573" s="2" t="s">
        <v>17</v>
      </c>
      <c r="D573" s="3">
        <v>151742</v>
      </c>
      <c r="E573" s="2" t="s">
        <v>625</v>
      </c>
      <c r="F573" s="3">
        <v>31385401</v>
      </c>
      <c r="G573" s="2">
        <v>1910725</v>
      </c>
      <c r="H573" s="2" t="s">
        <v>626</v>
      </c>
      <c r="I573" s="8">
        <v>126</v>
      </c>
      <c r="J573" s="9">
        <f>VLOOKUP(H573,[1]zmluvy_detail!$C$2:$D$172,2,0)</f>
        <v>42173</v>
      </c>
      <c r="K573" s="2" t="s">
        <v>609</v>
      </c>
      <c r="L573" s="11" t="s">
        <v>7</v>
      </c>
      <c r="M573" s="6">
        <v>680</v>
      </c>
      <c r="N573" s="6">
        <f t="shared" ref="N573:N611" si="12">M573*1.2</f>
        <v>816</v>
      </c>
      <c r="O573" s="7"/>
      <c r="P573" s="2"/>
    </row>
    <row r="574" spans="1:16" ht="14" x14ac:dyDescent="0.15">
      <c r="A574" s="1" t="s">
        <v>968</v>
      </c>
      <c r="B574" s="2" t="s">
        <v>203</v>
      </c>
      <c r="C574" s="2" t="s">
        <v>17</v>
      </c>
      <c r="D574" s="3">
        <v>151742</v>
      </c>
      <c r="E574" s="2" t="s">
        <v>625</v>
      </c>
      <c r="F574" s="3">
        <v>31385401</v>
      </c>
      <c r="G574" s="2">
        <v>1910725</v>
      </c>
      <c r="H574" s="2" t="s">
        <v>626</v>
      </c>
      <c r="I574" s="8">
        <v>126</v>
      </c>
      <c r="J574" s="9">
        <f>VLOOKUP(H574,[1]zmluvy_detail!$C$2:$D$172,2,0)</f>
        <v>42173</v>
      </c>
      <c r="K574" s="2" t="s">
        <v>610</v>
      </c>
      <c r="L574" s="5" t="s">
        <v>16</v>
      </c>
      <c r="M574" s="6">
        <v>780</v>
      </c>
      <c r="N574" s="6">
        <f t="shared" si="12"/>
        <v>936</v>
      </c>
      <c r="O574" s="7"/>
      <c r="P574" s="2"/>
    </row>
    <row r="575" spans="1:16" ht="15" x14ac:dyDescent="0.15">
      <c r="A575" s="1" t="s">
        <v>968</v>
      </c>
      <c r="B575" s="2" t="s">
        <v>203</v>
      </c>
      <c r="C575" s="2" t="s">
        <v>17</v>
      </c>
      <c r="D575" s="3">
        <v>151742</v>
      </c>
      <c r="E575" s="2" t="s">
        <v>625</v>
      </c>
      <c r="F575" s="3">
        <v>31385401</v>
      </c>
      <c r="G575" s="2">
        <v>1910725</v>
      </c>
      <c r="H575" s="2" t="s">
        <v>626</v>
      </c>
      <c r="I575" s="8">
        <v>126</v>
      </c>
      <c r="J575" s="9">
        <f>VLOOKUP(H575,[1]zmluvy_detail!$C$2:$D$172,2,0)</f>
        <v>42173</v>
      </c>
      <c r="K575" s="2" t="s">
        <v>608</v>
      </c>
      <c r="L575" s="11" t="s">
        <v>13</v>
      </c>
      <c r="M575" s="6">
        <v>640</v>
      </c>
      <c r="N575" s="6">
        <f t="shared" si="12"/>
        <v>768</v>
      </c>
      <c r="O575" s="7"/>
      <c r="P575" s="2"/>
    </row>
    <row r="576" spans="1:16" ht="15" x14ac:dyDescent="0.15">
      <c r="A576" s="1" t="s">
        <v>968</v>
      </c>
      <c r="B576" s="2" t="s">
        <v>203</v>
      </c>
      <c r="C576" s="2" t="s">
        <v>17</v>
      </c>
      <c r="D576" s="3">
        <v>151742</v>
      </c>
      <c r="E576" s="2" t="s">
        <v>625</v>
      </c>
      <c r="F576" s="3">
        <v>31385401</v>
      </c>
      <c r="G576" s="2">
        <v>1910725</v>
      </c>
      <c r="H576" s="2" t="s">
        <v>626</v>
      </c>
      <c r="I576" s="8">
        <v>126</v>
      </c>
      <c r="J576" s="9">
        <f>VLOOKUP(H576,[1]zmluvy_detail!$C$2:$D$172,2,0)</f>
        <v>42173</v>
      </c>
      <c r="K576" s="2" t="s">
        <v>611</v>
      </c>
      <c r="L576" s="11" t="s">
        <v>6</v>
      </c>
      <c r="M576" s="6">
        <v>605</v>
      </c>
      <c r="N576" s="6">
        <f t="shared" si="12"/>
        <v>726</v>
      </c>
      <c r="O576" s="7"/>
      <c r="P576" s="2"/>
    </row>
    <row r="577" spans="1:16" ht="15" x14ac:dyDescent="0.15">
      <c r="A577" s="1" t="s">
        <v>968</v>
      </c>
      <c r="B577" s="2" t="s">
        <v>203</v>
      </c>
      <c r="C577" s="2" t="s">
        <v>17</v>
      </c>
      <c r="D577" s="3">
        <v>151742</v>
      </c>
      <c r="E577" s="2" t="s">
        <v>625</v>
      </c>
      <c r="F577" s="3">
        <v>31385401</v>
      </c>
      <c r="G577" s="2">
        <v>1910725</v>
      </c>
      <c r="H577" s="2" t="s">
        <v>626</v>
      </c>
      <c r="I577" s="8">
        <v>126</v>
      </c>
      <c r="J577" s="9">
        <f>VLOOKUP(H577,[1]zmluvy_detail!$C$2:$D$172,2,0)</f>
        <v>42173</v>
      </c>
      <c r="K577" s="2" t="s">
        <v>609</v>
      </c>
      <c r="L577" s="11" t="s">
        <v>7</v>
      </c>
      <c r="M577" s="6">
        <v>680</v>
      </c>
      <c r="N577" s="6">
        <f t="shared" si="12"/>
        <v>816</v>
      </c>
      <c r="O577" s="7"/>
      <c r="P577" s="2"/>
    </row>
    <row r="578" spans="1:16" ht="15" x14ac:dyDescent="0.15">
      <c r="A578" s="1" t="s">
        <v>968</v>
      </c>
      <c r="B578" s="2" t="s">
        <v>203</v>
      </c>
      <c r="C578" s="2" t="s">
        <v>17</v>
      </c>
      <c r="D578" s="3">
        <v>151742</v>
      </c>
      <c r="E578" s="2" t="s">
        <v>625</v>
      </c>
      <c r="F578" s="3">
        <v>31385401</v>
      </c>
      <c r="G578" s="2">
        <v>1910725</v>
      </c>
      <c r="H578" s="2" t="s">
        <v>626</v>
      </c>
      <c r="I578" s="8">
        <v>126</v>
      </c>
      <c r="J578" s="9">
        <f>VLOOKUP(H578,[1]zmluvy_detail!$C$2:$D$172,2,0)</f>
        <v>42173</v>
      </c>
      <c r="K578" s="2" t="s">
        <v>612</v>
      </c>
      <c r="L578" s="11" t="s">
        <v>13</v>
      </c>
      <c r="M578" s="6">
        <v>680</v>
      </c>
      <c r="N578" s="6">
        <f t="shared" si="12"/>
        <v>816</v>
      </c>
      <c r="O578" s="7"/>
      <c r="P578" s="2"/>
    </row>
    <row r="579" spans="1:16" ht="14" x14ac:dyDescent="0.15">
      <c r="A579" s="1" t="s">
        <v>968</v>
      </c>
      <c r="B579" s="2" t="s">
        <v>203</v>
      </c>
      <c r="C579" s="2" t="s">
        <v>17</v>
      </c>
      <c r="D579" s="3">
        <v>151742</v>
      </c>
      <c r="E579" s="2" t="s">
        <v>625</v>
      </c>
      <c r="F579" s="3">
        <v>31385401</v>
      </c>
      <c r="G579" s="2">
        <v>1910725</v>
      </c>
      <c r="H579" s="2" t="s">
        <v>626</v>
      </c>
      <c r="I579" s="8">
        <v>126</v>
      </c>
      <c r="J579" s="9">
        <f>VLOOKUP(H579,[1]zmluvy_detail!$C$2:$D$172,2,0)</f>
        <v>42173</v>
      </c>
      <c r="K579" s="2" t="s">
        <v>610</v>
      </c>
      <c r="L579" s="5" t="s">
        <v>16</v>
      </c>
      <c r="M579" s="6">
        <v>780</v>
      </c>
      <c r="N579" s="6">
        <f t="shared" si="12"/>
        <v>936</v>
      </c>
      <c r="O579" s="7"/>
      <c r="P579" s="2"/>
    </row>
    <row r="580" spans="1:16" ht="15" x14ac:dyDescent="0.15">
      <c r="A580" s="1" t="s">
        <v>968</v>
      </c>
      <c r="B580" s="2" t="s">
        <v>203</v>
      </c>
      <c r="C580" s="2" t="s">
        <v>17</v>
      </c>
      <c r="D580" s="3">
        <v>151742</v>
      </c>
      <c r="E580" s="2" t="s">
        <v>625</v>
      </c>
      <c r="F580" s="3">
        <v>31385401</v>
      </c>
      <c r="G580" s="2">
        <v>1910725</v>
      </c>
      <c r="H580" s="2" t="s">
        <v>626</v>
      </c>
      <c r="I580" s="8">
        <v>126</v>
      </c>
      <c r="J580" s="9">
        <f>VLOOKUP(H580,[1]zmluvy_detail!$C$2:$D$172,2,0)</f>
        <v>42173</v>
      </c>
      <c r="K580" s="2" t="s">
        <v>613</v>
      </c>
      <c r="L580" s="11" t="s">
        <v>13</v>
      </c>
      <c r="M580" s="6">
        <v>640</v>
      </c>
      <c r="N580" s="6">
        <f t="shared" si="12"/>
        <v>768</v>
      </c>
      <c r="O580" s="7"/>
      <c r="P580" s="2"/>
    </row>
    <row r="581" spans="1:16" ht="15" x14ac:dyDescent="0.15">
      <c r="A581" s="1" t="s">
        <v>968</v>
      </c>
      <c r="B581" s="2" t="s">
        <v>203</v>
      </c>
      <c r="C581" s="2" t="s">
        <v>17</v>
      </c>
      <c r="D581" s="3">
        <v>151742</v>
      </c>
      <c r="E581" s="2" t="s">
        <v>625</v>
      </c>
      <c r="F581" s="3">
        <v>31385401</v>
      </c>
      <c r="G581" s="2">
        <v>1910725</v>
      </c>
      <c r="H581" s="2" t="s">
        <v>626</v>
      </c>
      <c r="I581" s="8">
        <v>126</v>
      </c>
      <c r="J581" s="9">
        <f>VLOOKUP(H581,[1]zmluvy_detail!$C$2:$D$172,2,0)</f>
        <v>42173</v>
      </c>
      <c r="K581" s="2" t="s">
        <v>614</v>
      </c>
      <c r="L581" s="11" t="s">
        <v>7</v>
      </c>
      <c r="M581" s="6">
        <v>680</v>
      </c>
      <c r="N581" s="6">
        <f t="shared" si="12"/>
        <v>816</v>
      </c>
      <c r="O581" s="7"/>
      <c r="P581" s="2"/>
    </row>
    <row r="582" spans="1:16" ht="15" x14ac:dyDescent="0.15">
      <c r="A582" s="1" t="s">
        <v>968</v>
      </c>
      <c r="B582" s="2" t="s">
        <v>203</v>
      </c>
      <c r="C582" s="2" t="s">
        <v>17</v>
      </c>
      <c r="D582" s="3">
        <v>151742</v>
      </c>
      <c r="E582" s="2" t="s">
        <v>625</v>
      </c>
      <c r="F582" s="3">
        <v>31385401</v>
      </c>
      <c r="G582" s="2">
        <v>1910725</v>
      </c>
      <c r="H582" s="2" t="s">
        <v>626</v>
      </c>
      <c r="I582" s="8">
        <v>126</v>
      </c>
      <c r="J582" s="9">
        <f>VLOOKUP(H582,[1]zmluvy_detail!$C$2:$D$172,2,0)</f>
        <v>42173</v>
      </c>
      <c r="K582" s="2" t="s">
        <v>615</v>
      </c>
      <c r="L582" s="11" t="s">
        <v>6</v>
      </c>
      <c r="M582" s="6">
        <v>605</v>
      </c>
      <c r="N582" s="6">
        <f t="shared" si="12"/>
        <v>726</v>
      </c>
      <c r="O582" s="7"/>
      <c r="P582" s="2"/>
    </row>
    <row r="583" spans="1:16" ht="14" x14ac:dyDescent="0.15">
      <c r="A583" s="1" t="s">
        <v>968</v>
      </c>
      <c r="B583" s="2" t="s">
        <v>203</v>
      </c>
      <c r="C583" s="2" t="s">
        <v>17</v>
      </c>
      <c r="D583" s="3">
        <v>151742</v>
      </c>
      <c r="E583" s="2" t="s">
        <v>625</v>
      </c>
      <c r="F583" s="3">
        <v>31385401</v>
      </c>
      <c r="G583" s="2">
        <v>1910725</v>
      </c>
      <c r="H583" s="2" t="s">
        <v>626</v>
      </c>
      <c r="I583" s="8">
        <v>126</v>
      </c>
      <c r="J583" s="9">
        <f>VLOOKUP(H583,[1]zmluvy_detail!$C$2:$D$172,2,0)</f>
        <v>42173</v>
      </c>
      <c r="K583" s="2" t="s">
        <v>616</v>
      </c>
      <c r="L583" s="5" t="s">
        <v>10</v>
      </c>
      <c r="M583" s="6">
        <v>575</v>
      </c>
      <c r="N583" s="6">
        <f t="shared" si="12"/>
        <v>690</v>
      </c>
      <c r="O583" s="7"/>
      <c r="P583" s="2"/>
    </row>
    <row r="584" spans="1:16" ht="14" x14ac:dyDescent="0.15">
      <c r="A584" s="1" t="s">
        <v>968</v>
      </c>
      <c r="B584" s="2" t="s">
        <v>203</v>
      </c>
      <c r="C584" s="2" t="s">
        <v>17</v>
      </c>
      <c r="D584" s="3">
        <v>151742</v>
      </c>
      <c r="E584" s="2" t="s">
        <v>625</v>
      </c>
      <c r="F584" s="3">
        <v>31385401</v>
      </c>
      <c r="G584" s="2">
        <v>1910725</v>
      </c>
      <c r="H584" s="2" t="s">
        <v>626</v>
      </c>
      <c r="I584" s="8">
        <v>126</v>
      </c>
      <c r="J584" s="9">
        <f>VLOOKUP(H584,[1]zmluvy_detail!$C$2:$D$172,2,0)</f>
        <v>42173</v>
      </c>
      <c r="K584" s="2" t="s">
        <v>617</v>
      </c>
      <c r="L584" s="5" t="s">
        <v>15</v>
      </c>
      <c r="M584" s="6">
        <v>520</v>
      </c>
      <c r="N584" s="6">
        <f t="shared" si="12"/>
        <v>624</v>
      </c>
      <c r="O584" s="7"/>
      <c r="P584" s="2"/>
    </row>
    <row r="585" spans="1:16" ht="14" x14ac:dyDescent="0.15">
      <c r="A585" s="1" t="s">
        <v>968</v>
      </c>
      <c r="B585" s="2" t="s">
        <v>203</v>
      </c>
      <c r="C585" s="2" t="s">
        <v>17</v>
      </c>
      <c r="D585" s="3">
        <v>151742</v>
      </c>
      <c r="E585" s="2" t="s">
        <v>625</v>
      </c>
      <c r="F585" s="3">
        <v>31385401</v>
      </c>
      <c r="G585" s="2">
        <v>1910725</v>
      </c>
      <c r="H585" s="2" t="s">
        <v>626</v>
      </c>
      <c r="I585" s="8">
        <v>126</v>
      </c>
      <c r="J585" s="9">
        <f>VLOOKUP(H585,[1]zmluvy_detail!$C$2:$D$172,2,0)</f>
        <v>42173</v>
      </c>
      <c r="K585" s="2" t="s">
        <v>617</v>
      </c>
      <c r="L585" s="14" t="s">
        <v>11</v>
      </c>
      <c r="M585" s="6">
        <v>520</v>
      </c>
      <c r="N585" s="6">
        <f t="shared" si="12"/>
        <v>624</v>
      </c>
      <c r="O585" s="7"/>
      <c r="P585" s="2"/>
    </row>
    <row r="586" spans="1:16" ht="14" x14ac:dyDescent="0.15">
      <c r="A586" s="1" t="s">
        <v>968</v>
      </c>
      <c r="B586" s="2" t="s">
        <v>203</v>
      </c>
      <c r="C586" s="2" t="s">
        <v>17</v>
      </c>
      <c r="D586" s="3">
        <v>151742</v>
      </c>
      <c r="E586" s="2" t="s">
        <v>625</v>
      </c>
      <c r="F586" s="3">
        <v>31385401</v>
      </c>
      <c r="G586" s="2">
        <v>1910725</v>
      </c>
      <c r="H586" s="2" t="s">
        <v>626</v>
      </c>
      <c r="I586" s="8">
        <v>126</v>
      </c>
      <c r="J586" s="9">
        <f>VLOOKUP(H586,[1]zmluvy_detail!$C$2:$D$172,2,0)</f>
        <v>42173</v>
      </c>
      <c r="K586" s="2" t="s">
        <v>618</v>
      </c>
      <c r="L586" s="5" t="s">
        <v>0</v>
      </c>
      <c r="M586" s="6">
        <v>560</v>
      </c>
      <c r="N586" s="6">
        <f t="shared" si="12"/>
        <v>672</v>
      </c>
      <c r="O586" s="7"/>
      <c r="P586" s="2"/>
    </row>
    <row r="587" spans="1:16" ht="15" x14ac:dyDescent="0.15">
      <c r="A587" s="1" t="s">
        <v>968</v>
      </c>
      <c r="B587" s="2" t="s">
        <v>203</v>
      </c>
      <c r="C587" s="2" t="s">
        <v>17</v>
      </c>
      <c r="D587" s="3">
        <v>151742</v>
      </c>
      <c r="E587" s="2" t="s">
        <v>625</v>
      </c>
      <c r="F587" s="3">
        <v>31385401</v>
      </c>
      <c r="G587" s="2">
        <v>1910725</v>
      </c>
      <c r="H587" s="2" t="s">
        <v>626</v>
      </c>
      <c r="I587" s="8">
        <v>126</v>
      </c>
      <c r="J587" s="9">
        <f>VLOOKUP(H587,[1]zmluvy_detail!$C$2:$D$172,2,0)</f>
        <v>42173</v>
      </c>
      <c r="K587" s="2" t="s">
        <v>619</v>
      </c>
      <c r="L587" s="11" t="s">
        <v>13</v>
      </c>
      <c r="M587" s="6">
        <v>640</v>
      </c>
      <c r="N587" s="6">
        <f t="shared" si="12"/>
        <v>768</v>
      </c>
      <c r="O587" s="7"/>
      <c r="P587" s="2"/>
    </row>
    <row r="588" spans="1:16" ht="15" x14ac:dyDescent="0.15">
      <c r="A588" s="1" t="s">
        <v>968</v>
      </c>
      <c r="B588" s="2" t="s">
        <v>203</v>
      </c>
      <c r="C588" s="2" t="s">
        <v>17</v>
      </c>
      <c r="D588" s="3">
        <v>151742</v>
      </c>
      <c r="E588" s="2" t="s">
        <v>625</v>
      </c>
      <c r="F588" s="3">
        <v>31385401</v>
      </c>
      <c r="G588" s="2">
        <v>1910725</v>
      </c>
      <c r="H588" s="2" t="s">
        <v>626</v>
      </c>
      <c r="I588" s="8">
        <v>126</v>
      </c>
      <c r="J588" s="9">
        <f>VLOOKUP(H588,[1]zmluvy_detail!$C$2:$D$172,2,0)</f>
        <v>42173</v>
      </c>
      <c r="K588" s="2" t="s">
        <v>614</v>
      </c>
      <c r="L588" s="11" t="s">
        <v>7</v>
      </c>
      <c r="M588" s="6">
        <v>680</v>
      </c>
      <c r="N588" s="6">
        <f t="shared" si="12"/>
        <v>816</v>
      </c>
      <c r="O588" s="7"/>
      <c r="P588" s="2"/>
    </row>
    <row r="589" spans="1:16" ht="15" x14ac:dyDescent="0.15">
      <c r="A589" s="1" t="s">
        <v>968</v>
      </c>
      <c r="B589" s="2" t="s">
        <v>203</v>
      </c>
      <c r="C589" s="2" t="s">
        <v>17</v>
      </c>
      <c r="D589" s="3">
        <v>151742</v>
      </c>
      <c r="E589" s="2" t="s">
        <v>625</v>
      </c>
      <c r="F589" s="3">
        <v>31385401</v>
      </c>
      <c r="G589" s="2">
        <v>1910725</v>
      </c>
      <c r="H589" s="2" t="s">
        <v>626</v>
      </c>
      <c r="I589" s="8">
        <v>126</v>
      </c>
      <c r="J589" s="9">
        <f>VLOOKUP(H589,[1]zmluvy_detail!$C$2:$D$172,2,0)</f>
        <v>42173</v>
      </c>
      <c r="K589" s="2" t="s">
        <v>615</v>
      </c>
      <c r="L589" s="11" t="s">
        <v>6</v>
      </c>
      <c r="M589" s="6">
        <v>605</v>
      </c>
      <c r="N589" s="6">
        <f t="shared" si="12"/>
        <v>726</v>
      </c>
      <c r="O589" s="7"/>
      <c r="P589" s="2"/>
    </row>
    <row r="590" spans="1:16" ht="14" x14ac:dyDescent="0.15">
      <c r="A590" s="1" t="s">
        <v>968</v>
      </c>
      <c r="B590" s="2" t="s">
        <v>203</v>
      </c>
      <c r="C590" s="2" t="s">
        <v>17</v>
      </c>
      <c r="D590" s="3">
        <v>151742</v>
      </c>
      <c r="E590" s="2" t="s">
        <v>625</v>
      </c>
      <c r="F590" s="3">
        <v>31385401</v>
      </c>
      <c r="G590" s="2">
        <v>1910725</v>
      </c>
      <c r="H590" s="2" t="s">
        <v>626</v>
      </c>
      <c r="I590" s="8">
        <v>126</v>
      </c>
      <c r="J590" s="9">
        <f>VLOOKUP(H590,[1]zmluvy_detail!$C$2:$D$172,2,0)</f>
        <v>42173</v>
      </c>
      <c r="K590" s="2" t="s">
        <v>616</v>
      </c>
      <c r="L590" s="5" t="s">
        <v>10</v>
      </c>
      <c r="M590" s="6">
        <v>575</v>
      </c>
      <c r="N590" s="6">
        <f t="shared" si="12"/>
        <v>690</v>
      </c>
      <c r="O590" s="7"/>
      <c r="P590" s="2"/>
    </row>
    <row r="591" spans="1:16" ht="14" x14ac:dyDescent="0.15">
      <c r="A591" s="1" t="s">
        <v>968</v>
      </c>
      <c r="B591" s="2" t="s">
        <v>203</v>
      </c>
      <c r="C591" s="2" t="s">
        <v>17</v>
      </c>
      <c r="D591" s="3">
        <v>151742</v>
      </c>
      <c r="E591" s="2" t="s">
        <v>625</v>
      </c>
      <c r="F591" s="3">
        <v>31385401</v>
      </c>
      <c r="G591" s="2">
        <v>1910725</v>
      </c>
      <c r="H591" s="2" t="s">
        <v>626</v>
      </c>
      <c r="I591" s="8">
        <v>126</v>
      </c>
      <c r="J591" s="9">
        <f>VLOOKUP(H591,[1]zmluvy_detail!$C$2:$D$172,2,0)</f>
        <v>42173</v>
      </c>
      <c r="K591" s="2" t="s">
        <v>617</v>
      </c>
      <c r="L591" s="5" t="s">
        <v>15</v>
      </c>
      <c r="M591" s="6">
        <v>520</v>
      </c>
      <c r="N591" s="6">
        <f t="shared" si="12"/>
        <v>624</v>
      </c>
      <c r="O591" s="7"/>
      <c r="P591" s="2"/>
    </row>
    <row r="592" spans="1:16" ht="14" x14ac:dyDescent="0.15">
      <c r="A592" s="1" t="s">
        <v>968</v>
      </c>
      <c r="B592" s="2" t="s">
        <v>203</v>
      </c>
      <c r="C592" s="2" t="s">
        <v>17</v>
      </c>
      <c r="D592" s="3">
        <v>151742</v>
      </c>
      <c r="E592" s="2" t="s">
        <v>625</v>
      </c>
      <c r="F592" s="3">
        <v>31385401</v>
      </c>
      <c r="G592" s="2">
        <v>1910725</v>
      </c>
      <c r="H592" s="2" t="s">
        <v>626</v>
      </c>
      <c r="I592" s="8">
        <v>126</v>
      </c>
      <c r="J592" s="9">
        <f>VLOOKUP(H592,[1]zmluvy_detail!$C$2:$D$172,2,0)</f>
        <v>42173</v>
      </c>
      <c r="K592" s="2" t="s">
        <v>618</v>
      </c>
      <c r="L592" s="5" t="s">
        <v>0</v>
      </c>
      <c r="M592" s="6">
        <v>560</v>
      </c>
      <c r="N592" s="6">
        <f t="shared" si="12"/>
        <v>672</v>
      </c>
      <c r="O592" s="7"/>
      <c r="P592" s="2"/>
    </row>
    <row r="593" spans="1:16" ht="14" x14ac:dyDescent="0.15">
      <c r="A593" s="1" t="s">
        <v>968</v>
      </c>
      <c r="B593" s="2" t="s">
        <v>203</v>
      </c>
      <c r="C593" s="2" t="s">
        <v>17</v>
      </c>
      <c r="D593" s="3">
        <v>151742</v>
      </c>
      <c r="E593" s="2" t="s">
        <v>625</v>
      </c>
      <c r="F593" s="3">
        <v>31385401</v>
      </c>
      <c r="G593" s="2">
        <v>1910725</v>
      </c>
      <c r="H593" s="2" t="s">
        <v>626</v>
      </c>
      <c r="I593" s="8">
        <v>126</v>
      </c>
      <c r="J593" s="9">
        <f>VLOOKUP(H593,[1]zmluvy_detail!$C$2:$D$172,2,0)</f>
        <v>42173</v>
      </c>
      <c r="K593" s="2" t="s">
        <v>620</v>
      </c>
      <c r="L593" s="5" t="s">
        <v>16</v>
      </c>
      <c r="M593" s="6">
        <v>780</v>
      </c>
      <c r="N593" s="6">
        <f t="shared" si="12"/>
        <v>936</v>
      </c>
      <c r="O593" s="7"/>
      <c r="P593" s="2"/>
    </row>
    <row r="594" spans="1:16" ht="15" x14ac:dyDescent="0.15">
      <c r="A594" s="1" t="s">
        <v>968</v>
      </c>
      <c r="B594" s="2" t="s">
        <v>203</v>
      </c>
      <c r="C594" s="2" t="s">
        <v>17</v>
      </c>
      <c r="D594" s="3">
        <v>151742</v>
      </c>
      <c r="E594" s="2" t="s">
        <v>625</v>
      </c>
      <c r="F594" s="3">
        <v>31385401</v>
      </c>
      <c r="G594" s="2">
        <v>1910725</v>
      </c>
      <c r="H594" s="2" t="s">
        <v>626</v>
      </c>
      <c r="I594" s="8">
        <v>126</v>
      </c>
      <c r="J594" s="9">
        <f>VLOOKUP(H594,[1]zmluvy_detail!$C$2:$D$172,2,0)</f>
        <v>42173</v>
      </c>
      <c r="K594" s="2" t="s">
        <v>619</v>
      </c>
      <c r="L594" s="11" t="s">
        <v>13</v>
      </c>
      <c r="M594" s="6">
        <v>640</v>
      </c>
      <c r="N594" s="6">
        <f t="shared" si="12"/>
        <v>768</v>
      </c>
      <c r="O594" s="7"/>
      <c r="P594" s="2"/>
    </row>
    <row r="595" spans="1:16" ht="15" x14ac:dyDescent="0.15">
      <c r="A595" s="1" t="s">
        <v>968</v>
      </c>
      <c r="B595" s="2" t="s">
        <v>203</v>
      </c>
      <c r="C595" s="2" t="s">
        <v>17</v>
      </c>
      <c r="D595" s="3">
        <v>151742</v>
      </c>
      <c r="E595" s="2" t="s">
        <v>625</v>
      </c>
      <c r="F595" s="3">
        <v>31385401</v>
      </c>
      <c r="G595" s="2">
        <v>1910725</v>
      </c>
      <c r="H595" s="2" t="s">
        <v>626</v>
      </c>
      <c r="I595" s="8">
        <v>126</v>
      </c>
      <c r="J595" s="9">
        <f>VLOOKUP(H595,[1]zmluvy_detail!$C$2:$D$172,2,0)</f>
        <v>42173</v>
      </c>
      <c r="K595" s="2" t="s">
        <v>614</v>
      </c>
      <c r="L595" s="11" t="s">
        <v>7</v>
      </c>
      <c r="M595" s="6">
        <v>680</v>
      </c>
      <c r="N595" s="6">
        <f t="shared" si="12"/>
        <v>816</v>
      </c>
      <c r="O595" s="7"/>
      <c r="P595" s="2"/>
    </row>
    <row r="596" spans="1:16" ht="15" x14ac:dyDescent="0.15">
      <c r="A596" s="1" t="s">
        <v>968</v>
      </c>
      <c r="B596" s="2" t="s">
        <v>203</v>
      </c>
      <c r="C596" s="2" t="s">
        <v>17</v>
      </c>
      <c r="D596" s="3">
        <v>151742</v>
      </c>
      <c r="E596" s="2" t="s">
        <v>625</v>
      </c>
      <c r="F596" s="3">
        <v>31385401</v>
      </c>
      <c r="G596" s="2">
        <v>1910725</v>
      </c>
      <c r="H596" s="2" t="s">
        <v>626</v>
      </c>
      <c r="I596" s="8">
        <v>126</v>
      </c>
      <c r="J596" s="9">
        <f>VLOOKUP(H596,[1]zmluvy_detail!$C$2:$D$172,2,0)</f>
        <v>42173</v>
      </c>
      <c r="K596" s="2" t="s">
        <v>615</v>
      </c>
      <c r="L596" s="11" t="s">
        <v>6</v>
      </c>
      <c r="M596" s="6">
        <v>605</v>
      </c>
      <c r="N596" s="6">
        <f t="shared" si="12"/>
        <v>726</v>
      </c>
      <c r="O596" s="7"/>
      <c r="P596" s="2"/>
    </row>
    <row r="597" spans="1:16" ht="14" x14ac:dyDescent="0.15">
      <c r="A597" s="1" t="s">
        <v>968</v>
      </c>
      <c r="B597" s="2" t="s">
        <v>203</v>
      </c>
      <c r="C597" s="2" t="s">
        <v>17</v>
      </c>
      <c r="D597" s="3">
        <v>151742</v>
      </c>
      <c r="E597" s="2" t="s">
        <v>625</v>
      </c>
      <c r="F597" s="3">
        <v>31385401</v>
      </c>
      <c r="G597" s="2">
        <v>1910725</v>
      </c>
      <c r="H597" s="2" t="s">
        <v>626</v>
      </c>
      <c r="I597" s="8">
        <v>126</v>
      </c>
      <c r="J597" s="9">
        <f>VLOOKUP(H597,[1]zmluvy_detail!$C$2:$D$172,2,0)</f>
        <v>42173</v>
      </c>
      <c r="K597" s="2" t="s">
        <v>616</v>
      </c>
      <c r="L597" s="5" t="s">
        <v>10</v>
      </c>
      <c r="M597" s="6">
        <v>575</v>
      </c>
      <c r="N597" s="6">
        <f t="shared" si="12"/>
        <v>690</v>
      </c>
      <c r="O597" s="7"/>
      <c r="P597" s="2"/>
    </row>
    <row r="598" spans="1:16" ht="14" x14ac:dyDescent="0.15">
      <c r="A598" s="1" t="s">
        <v>968</v>
      </c>
      <c r="B598" s="2" t="s">
        <v>203</v>
      </c>
      <c r="C598" s="2" t="s">
        <v>17</v>
      </c>
      <c r="D598" s="3">
        <v>151742</v>
      </c>
      <c r="E598" s="2" t="s">
        <v>625</v>
      </c>
      <c r="F598" s="3">
        <v>31385401</v>
      </c>
      <c r="G598" s="2">
        <v>1910725</v>
      </c>
      <c r="H598" s="2" t="s">
        <v>626</v>
      </c>
      <c r="I598" s="8">
        <v>126</v>
      </c>
      <c r="J598" s="9">
        <f>VLOOKUP(H598,[1]zmluvy_detail!$C$2:$D$172,2,0)</f>
        <v>42173</v>
      </c>
      <c r="K598" s="2" t="s">
        <v>617</v>
      </c>
      <c r="L598" s="5" t="s">
        <v>15</v>
      </c>
      <c r="M598" s="6">
        <v>520</v>
      </c>
      <c r="N598" s="6">
        <f t="shared" si="12"/>
        <v>624</v>
      </c>
      <c r="O598" s="7"/>
      <c r="P598" s="2"/>
    </row>
    <row r="599" spans="1:16" ht="14" x14ac:dyDescent="0.15">
      <c r="A599" s="1" t="s">
        <v>968</v>
      </c>
      <c r="B599" s="2" t="s">
        <v>203</v>
      </c>
      <c r="C599" s="2" t="s">
        <v>17</v>
      </c>
      <c r="D599" s="3">
        <v>151742</v>
      </c>
      <c r="E599" s="2" t="s">
        <v>625</v>
      </c>
      <c r="F599" s="3">
        <v>31385401</v>
      </c>
      <c r="G599" s="2">
        <v>1910725</v>
      </c>
      <c r="H599" s="2" t="s">
        <v>626</v>
      </c>
      <c r="I599" s="8">
        <v>126</v>
      </c>
      <c r="J599" s="9">
        <f>VLOOKUP(H599,[1]zmluvy_detail!$C$2:$D$172,2,0)</f>
        <v>42173</v>
      </c>
      <c r="K599" s="2" t="s">
        <v>618</v>
      </c>
      <c r="L599" s="5" t="s">
        <v>0</v>
      </c>
      <c r="M599" s="6">
        <v>560</v>
      </c>
      <c r="N599" s="6">
        <f t="shared" si="12"/>
        <v>672</v>
      </c>
      <c r="O599" s="7"/>
      <c r="P599" s="2"/>
    </row>
    <row r="600" spans="1:16" ht="14" x14ac:dyDescent="0.15">
      <c r="A600" s="1" t="s">
        <v>968</v>
      </c>
      <c r="B600" s="2" t="s">
        <v>203</v>
      </c>
      <c r="C600" s="2" t="s">
        <v>17</v>
      </c>
      <c r="D600" s="3">
        <v>151742</v>
      </c>
      <c r="E600" s="2" t="s">
        <v>625</v>
      </c>
      <c r="F600" s="3">
        <v>31385401</v>
      </c>
      <c r="G600" s="2">
        <v>1910725</v>
      </c>
      <c r="H600" s="2" t="s">
        <v>626</v>
      </c>
      <c r="I600" s="8">
        <v>126</v>
      </c>
      <c r="J600" s="9">
        <f>VLOOKUP(H600,[1]zmluvy_detail!$C$2:$D$172,2,0)</f>
        <v>42173</v>
      </c>
      <c r="K600" s="2" t="s">
        <v>620</v>
      </c>
      <c r="L600" s="5" t="s">
        <v>16</v>
      </c>
      <c r="M600" s="6">
        <v>780</v>
      </c>
      <c r="N600" s="6">
        <f t="shared" si="12"/>
        <v>936</v>
      </c>
      <c r="O600" s="7"/>
      <c r="P600" s="2"/>
    </row>
    <row r="601" spans="1:16" ht="14" x14ac:dyDescent="0.15">
      <c r="A601" s="1" t="s">
        <v>968</v>
      </c>
      <c r="B601" s="2" t="s">
        <v>203</v>
      </c>
      <c r="C601" s="2" t="s">
        <v>17</v>
      </c>
      <c r="D601" s="3">
        <v>151742</v>
      </c>
      <c r="E601" s="2" t="s">
        <v>625</v>
      </c>
      <c r="F601" s="3">
        <v>31385401</v>
      </c>
      <c r="G601" s="2">
        <v>1910725</v>
      </c>
      <c r="H601" s="2" t="s">
        <v>626</v>
      </c>
      <c r="I601" s="8">
        <v>126</v>
      </c>
      <c r="J601" s="9">
        <f>VLOOKUP(H601,[1]zmluvy_detail!$C$2:$D$172,2,0)</f>
        <v>42173</v>
      </c>
      <c r="K601" s="2" t="s">
        <v>620</v>
      </c>
      <c r="L601" s="5" t="s">
        <v>16</v>
      </c>
      <c r="M601" s="6">
        <v>780</v>
      </c>
      <c r="N601" s="6">
        <f t="shared" si="12"/>
        <v>936</v>
      </c>
      <c r="O601" s="7"/>
      <c r="P601" s="2"/>
    </row>
    <row r="602" spans="1:16" ht="15" x14ac:dyDescent="0.15">
      <c r="A602" s="1" t="s">
        <v>968</v>
      </c>
      <c r="B602" s="2" t="s">
        <v>203</v>
      </c>
      <c r="C602" s="2" t="s">
        <v>17</v>
      </c>
      <c r="D602" s="3">
        <v>151742</v>
      </c>
      <c r="E602" s="2" t="s">
        <v>625</v>
      </c>
      <c r="F602" s="3">
        <v>31385401</v>
      </c>
      <c r="G602" s="2">
        <v>1910725</v>
      </c>
      <c r="H602" s="2" t="s">
        <v>626</v>
      </c>
      <c r="I602" s="8">
        <v>126</v>
      </c>
      <c r="J602" s="9">
        <f>VLOOKUP(H602,[1]zmluvy_detail!$C$2:$D$172,2,0)</f>
        <v>42173</v>
      </c>
      <c r="K602" s="2" t="s">
        <v>614</v>
      </c>
      <c r="L602" s="11" t="s">
        <v>7</v>
      </c>
      <c r="M602" s="6">
        <v>680</v>
      </c>
      <c r="N602" s="6">
        <f t="shared" si="12"/>
        <v>816</v>
      </c>
      <c r="O602" s="7"/>
      <c r="P602" s="2"/>
    </row>
    <row r="603" spans="1:16" ht="15" x14ac:dyDescent="0.15">
      <c r="A603" s="1" t="s">
        <v>968</v>
      </c>
      <c r="B603" s="2" t="s">
        <v>203</v>
      </c>
      <c r="C603" s="2" t="s">
        <v>17</v>
      </c>
      <c r="D603" s="3">
        <v>151742</v>
      </c>
      <c r="E603" s="2" t="s">
        <v>625</v>
      </c>
      <c r="F603" s="3">
        <v>31385401</v>
      </c>
      <c r="G603" s="2">
        <v>1910725</v>
      </c>
      <c r="H603" s="2" t="s">
        <v>626</v>
      </c>
      <c r="I603" s="8">
        <v>126</v>
      </c>
      <c r="J603" s="9">
        <f>VLOOKUP(H603,[1]zmluvy_detail!$C$2:$D$172,2,0)</f>
        <v>42173</v>
      </c>
      <c r="K603" s="2" t="s">
        <v>619</v>
      </c>
      <c r="L603" s="11" t="s">
        <v>13</v>
      </c>
      <c r="M603" s="6">
        <v>640</v>
      </c>
      <c r="N603" s="6">
        <f t="shared" si="12"/>
        <v>768</v>
      </c>
      <c r="O603" s="12">
        <f>AVERAGE(N572:N603)</f>
        <v>765.1875</v>
      </c>
      <c r="P603" s="2"/>
    </row>
    <row r="604" spans="1:16" ht="14" x14ac:dyDescent="0.15">
      <c r="A604" s="1" t="s">
        <v>968</v>
      </c>
      <c r="B604" s="2" t="s">
        <v>203</v>
      </c>
      <c r="C604" s="2" t="s">
        <v>17</v>
      </c>
      <c r="D604" s="3">
        <v>151742</v>
      </c>
      <c r="E604" s="2" t="s">
        <v>625</v>
      </c>
      <c r="F604" s="3">
        <v>31385401</v>
      </c>
      <c r="G604" s="2">
        <v>1921626</v>
      </c>
      <c r="H604" s="2" t="s">
        <v>627</v>
      </c>
      <c r="I604" s="8">
        <v>127</v>
      </c>
      <c r="J604" s="9">
        <f>VLOOKUP(H604,[1]zmluvy_detail!$C$2:$D$172,2,0)</f>
        <v>42180</v>
      </c>
      <c r="K604" s="2" t="s">
        <v>621</v>
      </c>
      <c r="L604" s="5" t="s">
        <v>11</v>
      </c>
      <c r="M604" s="6">
        <v>541</v>
      </c>
      <c r="N604" s="6">
        <f t="shared" si="12"/>
        <v>649.19999999999993</v>
      </c>
      <c r="O604" s="7"/>
      <c r="P604" s="2"/>
    </row>
    <row r="605" spans="1:16" ht="15" x14ac:dyDescent="0.15">
      <c r="A605" s="1" t="s">
        <v>968</v>
      </c>
      <c r="B605" s="2" t="s">
        <v>203</v>
      </c>
      <c r="C605" s="2" t="s">
        <v>17</v>
      </c>
      <c r="D605" s="3">
        <v>151742</v>
      </c>
      <c r="E605" s="2" t="s">
        <v>625</v>
      </c>
      <c r="F605" s="3">
        <v>31385401</v>
      </c>
      <c r="G605" s="2">
        <v>1921626</v>
      </c>
      <c r="H605" s="2" t="s">
        <v>627</v>
      </c>
      <c r="I605" s="8">
        <v>127</v>
      </c>
      <c r="J605" s="9">
        <f>VLOOKUP(H605,[1]zmluvy_detail!$C$2:$D$172,2,0)</f>
        <v>42180</v>
      </c>
      <c r="K605" s="2" t="s">
        <v>622</v>
      </c>
      <c r="L605" s="11" t="s">
        <v>14</v>
      </c>
      <c r="M605" s="6">
        <v>610</v>
      </c>
      <c r="N605" s="6">
        <f t="shared" si="12"/>
        <v>732</v>
      </c>
      <c r="O605" s="7"/>
      <c r="P605" s="2"/>
    </row>
    <row r="606" spans="1:16" ht="14" x14ac:dyDescent="0.15">
      <c r="A606" s="1" t="s">
        <v>968</v>
      </c>
      <c r="B606" s="2" t="s">
        <v>203</v>
      </c>
      <c r="C606" s="2" t="s">
        <v>17</v>
      </c>
      <c r="D606" s="3">
        <v>151742</v>
      </c>
      <c r="E606" s="2" t="s">
        <v>625</v>
      </c>
      <c r="F606" s="3">
        <v>31385401</v>
      </c>
      <c r="G606" s="2">
        <v>1921626</v>
      </c>
      <c r="H606" s="2" t="s">
        <v>627</v>
      </c>
      <c r="I606" s="8">
        <v>127</v>
      </c>
      <c r="J606" s="9">
        <f>VLOOKUP(H606,[1]zmluvy_detail!$C$2:$D$172,2,0)</f>
        <v>42180</v>
      </c>
      <c r="K606" s="2" t="s">
        <v>623</v>
      </c>
      <c r="L606" s="5" t="s">
        <v>13</v>
      </c>
      <c r="M606" s="6">
        <v>720</v>
      </c>
      <c r="N606" s="6">
        <f t="shared" si="12"/>
        <v>864</v>
      </c>
      <c r="O606" s="7"/>
      <c r="P606" s="2"/>
    </row>
    <row r="607" spans="1:16" ht="15" x14ac:dyDescent="0.15">
      <c r="A607" s="1" t="s">
        <v>968</v>
      </c>
      <c r="B607" s="2" t="s">
        <v>203</v>
      </c>
      <c r="C607" s="2" t="s">
        <v>17</v>
      </c>
      <c r="D607" s="3">
        <v>151742</v>
      </c>
      <c r="E607" s="2" t="s">
        <v>625</v>
      </c>
      <c r="F607" s="3">
        <v>31385401</v>
      </c>
      <c r="G607" s="2">
        <v>1921626</v>
      </c>
      <c r="H607" s="2" t="s">
        <v>627</v>
      </c>
      <c r="I607" s="8">
        <v>127</v>
      </c>
      <c r="J607" s="9">
        <f>VLOOKUP(H607,[1]zmluvy_detail!$C$2:$D$172,2,0)</f>
        <v>42180</v>
      </c>
      <c r="K607" s="2" t="s">
        <v>280</v>
      </c>
      <c r="L607" s="11" t="s">
        <v>13</v>
      </c>
      <c r="M607" s="6">
        <v>800</v>
      </c>
      <c r="N607" s="6">
        <f t="shared" si="12"/>
        <v>960</v>
      </c>
      <c r="O607" s="7"/>
      <c r="P607" s="2"/>
    </row>
    <row r="608" spans="1:16" ht="15" x14ac:dyDescent="0.15">
      <c r="A608" s="1" t="s">
        <v>968</v>
      </c>
      <c r="B608" s="2" t="s">
        <v>203</v>
      </c>
      <c r="C608" s="2" t="s">
        <v>17</v>
      </c>
      <c r="D608" s="3">
        <v>151742</v>
      </c>
      <c r="E608" s="2" t="s">
        <v>625</v>
      </c>
      <c r="F608" s="3">
        <v>31385401</v>
      </c>
      <c r="G608" s="2">
        <v>1921626</v>
      </c>
      <c r="H608" s="2" t="s">
        <v>627</v>
      </c>
      <c r="I608" s="8">
        <v>127</v>
      </c>
      <c r="J608" s="9">
        <f>VLOOKUP(H608,[1]zmluvy_detail!$C$2:$D$172,2,0)</f>
        <v>42180</v>
      </c>
      <c r="K608" s="2" t="s">
        <v>624</v>
      </c>
      <c r="L608" s="11" t="s">
        <v>13</v>
      </c>
      <c r="M608" s="6">
        <v>830</v>
      </c>
      <c r="N608" s="6">
        <f t="shared" si="12"/>
        <v>996</v>
      </c>
      <c r="O608" s="7"/>
      <c r="P608" s="2"/>
    </row>
    <row r="609" spans="1:16" ht="14" x14ac:dyDescent="0.15">
      <c r="A609" s="1" t="s">
        <v>968</v>
      </c>
      <c r="B609" s="2" t="s">
        <v>203</v>
      </c>
      <c r="C609" s="2" t="s">
        <v>17</v>
      </c>
      <c r="D609" s="3">
        <v>151742</v>
      </c>
      <c r="E609" s="2" t="s">
        <v>625</v>
      </c>
      <c r="F609" s="3">
        <v>31385401</v>
      </c>
      <c r="G609" s="2">
        <v>1921626</v>
      </c>
      <c r="H609" s="2" t="s">
        <v>627</v>
      </c>
      <c r="I609" s="8">
        <v>127</v>
      </c>
      <c r="J609" s="9">
        <f>VLOOKUP(H609,[1]zmluvy_detail!$C$2:$D$172,2,0)</f>
        <v>42180</v>
      </c>
      <c r="K609" s="2" t="s">
        <v>10</v>
      </c>
      <c r="L609" s="5" t="s">
        <v>10</v>
      </c>
      <c r="M609" s="6">
        <v>700</v>
      </c>
      <c r="N609" s="6">
        <f t="shared" si="12"/>
        <v>840</v>
      </c>
      <c r="O609" s="7"/>
      <c r="P609" s="2"/>
    </row>
    <row r="610" spans="1:16" ht="14" x14ac:dyDescent="0.15">
      <c r="A610" s="1" t="s">
        <v>968</v>
      </c>
      <c r="B610" s="2" t="s">
        <v>203</v>
      </c>
      <c r="C610" s="2" t="s">
        <v>17</v>
      </c>
      <c r="D610" s="3">
        <v>151742</v>
      </c>
      <c r="E610" s="2" t="s">
        <v>625</v>
      </c>
      <c r="F610" s="3">
        <v>31385401</v>
      </c>
      <c r="G610" s="2">
        <v>1921626</v>
      </c>
      <c r="H610" s="2" t="s">
        <v>627</v>
      </c>
      <c r="I610" s="8">
        <v>127</v>
      </c>
      <c r="J610" s="9">
        <f>VLOOKUP(H610,[1]zmluvy_detail!$C$2:$D$172,2,0)</f>
        <v>42180</v>
      </c>
      <c r="K610" s="2" t="s">
        <v>62</v>
      </c>
      <c r="L610" s="5" t="s">
        <v>11</v>
      </c>
      <c r="M610" s="6">
        <v>660</v>
      </c>
      <c r="N610" s="6">
        <f t="shared" si="12"/>
        <v>792</v>
      </c>
      <c r="O610" s="7"/>
      <c r="P610" s="2"/>
    </row>
    <row r="611" spans="1:16" ht="30" x14ac:dyDescent="0.15">
      <c r="A611" s="1" t="s">
        <v>968</v>
      </c>
      <c r="B611" s="2" t="s">
        <v>203</v>
      </c>
      <c r="C611" s="2" t="s">
        <v>17</v>
      </c>
      <c r="D611" s="3">
        <v>151742</v>
      </c>
      <c r="E611" s="2" t="s">
        <v>625</v>
      </c>
      <c r="F611" s="3">
        <v>31385401</v>
      </c>
      <c r="G611" s="2">
        <v>2017380</v>
      </c>
      <c r="H611" s="2" t="s">
        <v>627</v>
      </c>
      <c r="I611" s="8">
        <v>127</v>
      </c>
      <c r="J611" s="9">
        <f>VLOOKUP(H611,[1]zmluvy_detail!$C$2:$D$172,2,0)</f>
        <v>42180</v>
      </c>
      <c r="K611" s="2" t="s">
        <v>276</v>
      </c>
      <c r="L611" s="11" t="s">
        <v>16</v>
      </c>
      <c r="M611" s="6">
        <v>867</v>
      </c>
      <c r="N611" s="6">
        <f t="shared" si="12"/>
        <v>1040.3999999999999</v>
      </c>
      <c r="O611" s="7"/>
      <c r="P611" s="2"/>
    </row>
    <row r="612" spans="1:16" ht="30" x14ac:dyDescent="0.15">
      <c r="A612" s="1" t="s">
        <v>968</v>
      </c>
      <c r="B612" s="2" t="s">
        <v>203</v>
      </c>
      <c r="C612" s="2" t="s">
        <v>811</v>
      </c>
      <c r="D612" s="3">
        <v>607223</v>
      </c>
      <c r="E612" s="2" t="s">
        <v>18</v>
      </c>
      <c r="F612" s="3">
        <v>35760419</v>
      </c>
      <c r="G612" s="2"/>
      <c r="H612" s="2" t="s">
        <v>812</v>
      </c>
      <c r="I612" s="8">
        <v>129</v>
      </c>
      <c r="J612" s="15">
        <v>43839</v>
      </c>
      <c r="K612" s="2" t="s">
        <v>276</v>
      </c>
      <c r="L612" s="11" t="s">
        <v>16</v>
      </c>
      <c r="M612" s="6">
        <v>640</v>
      </c>
      <c r="N612" s="6">
        <v>768</v>
      </c>
      <c r="O612" s="7"/>
      <c r="P612" s="2"/>
    </row>
    <row r="613" spans="1:16" ht="15" x14ac:dyDescent="0.15">
      <c r="A613" s="1" t="s">
        <v>968</v>
      </c>
      <c r="B613" s="2" t="s">
        <v>203</v>
      </c>
      <c r="C613" s="2" t="s">
        <v>811</v>
      </c>
      <c r="D613" s="3">
        <v>607223</v>
      </c>
      <c r="E613" s="2" t="s">
        <v>18</v>
      </c>
      <c r="F613" s="3">
        <v>35760419</v>
      </c>
      <c r="G613" s="2"/>
      <c r="H613" s="2" t="s">
        <v>812</v>
      </c>
      <c r="I613" s="8">
        <v>129</v>
      </c>
      <c r="J613" s="15">
        <v>43839</v>
      </c>
      <c r="K613" s="2" t="s">
        <v>813</v>
      </c>
      <c r="L613" s="11" t="s">
        <v>13</v>
      </c>
      <c r="M613" s="6">
        <v>570</v>
      </c>
      <c r="N613" s="6">
        <v>684</v>
      </c>
      <c r="O613" s="7"/>
      <c r="P613" s="2"/>
    </row>
    <row r="614" spans="1:16" ht="15" x14ac:dyDescent="0.15">
      <c r="A614" s="1" t="s">
        <v>968</v>
      </c>
      <c r="B614" s="2" t="s">
        <v>203</v>
      </c>
      <c r="C614" s="2" t="s">
        <v>811</v>
      </c>
      <c r="D614" s="3">
        <v>607223</v>
      </c>
      <c r="E614" s="2" t="s">
        <v>18</v>
      </c>
      <c r="F614" s="3">
        <v>35760419</v>
      </c>
      <c r="G614" s="2"/>
      <c r="H614" s="2" t="s">
        <v>812</v>
      </c>
      <c r="I614" s="8">
        <v>129</v>
      </c>
      <c r="J614" s="15">
        <v>43839</v>
      </c>
      <c r="K614" s="2" t="s">
        <v>814</v>
      </c>
      <c r="L614" s="11" t="s">
        <v>6</v>
      </c>
      <c r="M614" s="6">
        <v>530</v>
      </c>
      <c r="N614" s="6">
        <v>636</v>
      </c>
      <c r="O614" s="7"/>
      <c r="P614" s="2"/>
    </row>
    <row r="615" spans="1:16" ht="15" x14ac:dyDescent="0.15">
      <c r="A615" s="1" t="s">
        <v>968</v>
      </c>
      <c r="B615" s="2" t="s">
        <v>203</v>
      </c>
      <c r="C615" s="2" t="s">
        <v>811</v>
      </c>
      <c r="D615" s="3">
        <v>607223</v>
      </c>
      <c r="E615" s="2" t="s">
        <v>18</v>
      </c>
      <c r="F615" s="3">
        <v>35760419</v>
      </c>
      <c r="G615" s="2"/>
      <c r="H615" s="2" t="s">
        <v>812</v>
      </c>
      <c r="I615" s="8">
        <v>129</v>
      </c>
      <c r="J615" s="15">
        <v>43839</v>
      </c>
      <c r="K615" s="2" t="s">
        <v>815</v>
      </c>
      <c r="L615" s="11" t="s">
        <v>6</v>
      </c>
      <c r="M615" s="6">
        <v>720</v>
      </c>
      <c r="N615" s="6">
        <v>864</v>
      </c>
      <c r="O615" s="7"/>
      <c r="P615" s="2"/>
    </row>
    <row r="616" spans="1:16" ht="15" x14ac:dyDescent="0.15">
      <c r="A616" s="1" t="s">
        <v>968</v>
      </c>
      <c r="B616" s="2" t="s">
        <v>203</v>
      </c>
      <c r="C616" s="2" t="s">
        <v>811</v>
      </c>
      <c r="D616" s="3">
        <v>607223</v>
      </c>
      <c r="E616" s="2" t="s">
        <v>18</v>
      </c>
      <c r="F616" s="3">
        <v>35760419</v>
      </c>
      <c r="G616" s="2"/>
      <c r="H616" s="2" t="s">
        <v>812</v>
      </c>
      <c r="I616" s="8">
        <v>129</v>
      </c>
      <c r="J616" s="15">
        <v>43839</v>
      </c>
      <c r="K616" s="2" t="s">
        <v>816</v>
      </c>
      <c r="L616" s="11" t="s">
        <v>10</v>
      </c>
      <c r="M616" s="6">
        <v>570</v>
      </c>
      <c r="N616" s="6">
        <v>684</v>
      </c>
      <c r="O616" s="7"/>
      <c r="P616" s="2"/>
    </row>
    <row r="617" spans="1:16" ht="15" x14ac:dyDescent="0.15">
      <c r="A617" s="1" t="s">
        <v>968</v>
      </c>
      <c r="B617" s="2" t="s">
        <v>203</v>
      </c>
      <c r="C617" s="2" t="s">
        <v>811</v>
      </c>
      <c r="D617" s="3">
        <v>607223</v>
      </c>
      <c r="E617" s="2" t="s">
        <v>18</v>
      </c>
      <c r="F617" s="3">
        <v>35760419</v>
      </c>
      <c r="G617" s="2"/>
      <c r="H617" s="2" t="s">
        <v>812</v>
      </c>
      <c r="I617" s="8">
        <v>129</v>
      </c>
      <c r="J617" s="15">
        <v>43839</v>
      </c>
      <c r="K617" s="2" t="s">
        <v>817</v>
      </c>
      <c r="L617" s="11" t="s">
        <v>15</v>
      </c>
      <c r="M617" s="6">
        <v>510</v>
      </c>
      <c r="N617" s="6">
        <v>612</v>
      </c>
      <c r="O617" s="7"/>
      <c r="P617" s="2"/>
    </row>
    <row r="618" spans="1:16" ht="15" x14ac:dyDescent="0.15">
      <c r="A618" s="1" t="s">
        <v>968</v>
      </c>
      <c r="B618" s="2" t="s">
        <v>203</v>
      </c>
      <c r="C618" s="2" t="s">
        <v>811</v>
      </c>
      <c r="D618" s="3">
        <v>607223</v>
      </c>
      <c r="E618" s="2" t="s">
        <v>18</v>
      </c>
      <c r="F618" s="3">
        <v>35760419</v>
      </c>
      <c r="G618" s="2"/>
      <c r="H618" s="2" t="s">
        <v>812</v>
      </c>
      <c r="I618" s="8">
        <v>129</v>
      </c>
      <c r="J618" s="15">
        <v>43839</v>
      </c>
      <c r="K618" s="2" t="s">
        <v>818</v>
      </c>
      <c r="L618" s="11" t="s">
        <v>13</v>
      </c>
      <c r="M618" s="6">
        <v>790</v>
      </c>
      <c r="N618" s="6">
        <v>948</v>
      </c>
      <c r="O618" s="7"/>
      <c r="P618" s="2"/>
    </row>
    <row r="619" spans="1:16" ht="45" x14ac:dyDescent="0.15">
      <c r="A619" s="1" t="s">
        <v>968</v>
      </c>
      <c r="B619" s="2" t="s">
        <v>203</v>
      </c>
      <c r="C619" s="2" t="s">
        <v>317</v>
      </c>
      <c r="D619" s="16">
        <v>47232480</v>
      </c>
      <c r="E619" s="2" t="s">
        <v>654</v>
      </c>
      <c r="F619" s="16">
        <v>44813244</v>
      </c>
      <c r="G619" s="2"/>
      <c r="H619" s="2" t="s">
        <v>336</v>
      </c>
      <c r="I619" s="8">
        <v>129</v>
      </c>
      <c r="J619" s="9">
        <f>VLOOKUP(H619,[1]zmluvy_detail!$C$2:$D$172,2,0)</f>
        <v>43640</v>
      </c>
      <c r="K619" s="10" t="s">
        <v>629</v>
      </c>
      <c r="L619" s="5" t="s">
        <v>10</v>
      </c>
      <c r="M619" s="6">
        <v>320</v>
      </c>
      <c r="N619" s="6">
        <f>M619*1.2</f>
        <v>384</v>
      </c>
      <c r="O619" s="7"/>
      <c r="P619" s="2"/>
    </row>
    <row r="620" spans="1:16" ht="30" x14ac:dyDescent="0.15">
      <c r="A620" s="1" t="s">
        <v>968</v>
      </c>
      <c r="B620" s="2" t="s">
        <v>203</v>
      </c>
      <c r="C620" s="2" t="s">
        <v>317</v>
      </c>
      <c r="D620" s="16">
        <v>47232480</v>
      </c>
      <c r="E620" s="2" t="s">
        <v>654</v>
      </c>
      <c r="F620" s="16">
        <v>44813244</v>
      </c>
      <c r="G620" s="2"/>
      <c r="H620" s="2" t="s">
        <v>336</v>
      </c>
      <c r="I620" s="8">
        <v>129</v>
      </c>
      <c r="J620" s="9">
        <f>VLOOKUP(H620,[1]zmluvy_detail!$C$2:$D$172,2,0)</f>
        <v>43640</v>
      </c>
      <c r="K620" s="10" t="s">
        <v>630</v>
      </c>
      <c r="L620" s="5" t="s">
        <v>10</v>
      </c>
      <c r="M620" s="6">
        <v>320</v>
      </c>
      <c r="N620" s="6">
        <f t="shared" ref="N620:N683" si="13">M620*1.2</f>
        <v>384</v>
      </c>
      <c r="O620" s="7"/>
      <c r="P620" s="2"/>
    </row>
    <row r="621" spans="1:16" ht="45" x14ac:dyDescent="0.15">
      <c r="A621" s="1" t="s">
        <v>968</v>
      </c>
      <c r="B621" s="2" t="s">
        <v>203</v>
      </c>
      <c r="C621" s="2" t="s">
        <v>317</v>
      </c>
      <c r="D621" s="16">
        <v>47232480</v>
      </c>
      <c r="E621" s="2" t="s">
        <v>654</v>
      </c>
      <c r="F621" s="16">
        <v>44813244</v>
      </c>
      <c r="G621" s="2"/>
      <c r="H621" s="2" t="s">
        <v>336</v>
      </c>
      <c r="I621" s="8">
        <v>129</v>
      </c>
      <c r="J621" s="9">
        <f>VLOOKUP(H621,[1]zmluvy_detail!$C$2:$D$172,2,0)</f>
        <v>43640</v>
      </c>
      <c r="K621" s="10" t="s">
        <v>631</v>
      </c>
      <c r="L621" s="5" t="s">
        <v>10</v>
      </c>
      <c r="M621" s="6">
        <v>320</v>
      </c>
      <c r="N621" s="6">
        <f t="shared" si="13"/>
        <v>384</v>
      </c>
      <c r="O621" s="7"/>
      <c r="P621" s="2"/>
    </row>
    <row r="622" spans="1:16" ht="30" x14ac:dyDescent="0.15">
      <c r="A622" s="1" t="s">
        <v>968</v>
      </c>
      <c r="B622" s="2" t="s">
        <v>203</v>
      </c>
      <c r="C622" s="2" t="s">
        <v>1031</v>
      </c>
      <c r="D622" s="2" t="s">
        <v>655</v>
      </c>
      <c r="E622" s="2" t="s">
        <v>421</v>
      </c>
      <c r="F622" s="2">
        <v>35728531</v>
      </c>
      <c r="G622" s="2"/>
      <c r="H622" s="2" t="s">
        <v>524</v>
      </c>
      <c r="I622" s="8">
        <v>130</v>
      </c>
      <c r="J622" s="9">
        <f>VLOOKUP(H622,[1]zmluvy_detail!$C$2:$D$172,2,0)</f>
        <v>42877</v>
      </c>
      <c r="K622" s="10" t="s">
        <v>437</v>
      </c>
      <c r="L622" s="5" t="s">
        <v>10</v>
      </c>
      <c r="M622" s="6">
        <v>360</v>
      </c>
      <c r="N622" s="6">
        <f t="shared" si="13"/>
        <v>432</v>
      </c>
      <c r="O622" s="7"/>
      <c r="P622" s="2"/>
    </row>
    <row r="623" spans="1:16" ht="15" x14ac:dyDescent="0.15">
      <c r="A623" s="1" t="s">
        <v>968</v>
      </c>
      <c r="B623" s="2" t="s">
        <v>203</v>
      </c>
      <c r="C623" s="2" t="s">
        <v>1031</v>
      </c>
      <c r="D623" s="2" t="s">
        <v>655</v>
      </c>
      <c r="E623" s="2" t="s">
        <v>421</v>
      </c>
      <c r="F623" s="2">
        <v>35728531</v>
      </c>
      <c r="G623" s="2"/>
      <c r="H623" s="2" t="s">
        <v>524</v>
      </c>
      <c r="I623" s="8">
        <v>130</v>
      </c>
      <c r="J623" s="9">
        <f>VLOOKUP(H623,[1]zmluvy_detail!$C$2:$D$172,2,0)</f>
        <v>42877</v>
      </c>
      <c r="K623" s="10" t="s">
        <v>438</v>
      </c>
      <c r="L623" s="5" t="s">
        <v>10</v>
      </c>
      <c r="M623" s="6">
        <v>320</v>
      </c>
      <c r="N623" s="6">
        <f t="shared" si="13"/>
        <v>384</v>
      </c>
      <c r="O623" s="7"/>
      <c r="P623" s="2"/>
    </row>
    <row r="624" spans="1:16" ht="60" x14ac:dyDescent="0.15">
      <c r="A624" s="1" t="s">
        <v>968</v>
      </c>
      <c r="B624" s="2" t="s">
        <v>203</v>
      </c>
      <c r="C624" s="2" t="s">
        <v>1031</v>
      </c>
      <c r="D624" s="2" t="s">
        <v>655</v>
      </c>
      <c r="E624" s="2" t="s">
        <v>421</v>
      </c>
      <c r="F624" s="2">
        <v>35728531</v>
      </c>
      <c r="G624" s="2"/>
      <c r="H624" s="2" t="s">
        <v>524</v>
      </c>
      <c r="I624" s="8">
        <v>130</v>
      </c>
      <c r="J624" s="9">
        <f>VLOOKUP(H624,[1]zmluvy_detail!$C$2:$D$172,2,0)</f>
        <v>42877</v>
      </c>
      <c r="K624" s="10" t="s">
        <v>439</v>
      </c>
      <c r="L624" s="5" t="s">
        <v>10</v>
      </c>
      <c r="M624" s="6">
        <v>400</v>
      </c>
      <c r="N624" s="6">
        <f t="shared" si="13"/>
        <v>480</v>
      </c>
      <c r="O624" s="7"/>
      <c r="P624" s="2"/>
    </row>
    <row r="625" spans="1:16" ht="60" x14ac:dyDescent="0.15">
      <c r="A625" s="1" t="s">
        <v>968</v>
      </c>
      <c r="B625" s="2" t="s">
        <v>203</v>
      </c>
      <c r="C625" s="2" t="s">
        <v>1031</v>
      </c>
      <c r="D625" s="2" t="s">
        <v>655</v>
      </c>
      <c r="E625" s="2" t="s">
        <v>421</v>
      </c>
      <c r="F625" s="2">
        <v>35728531</v>
      </c>
      <c r="G625" s="2"/>
      <c r="H625" s="2" t="s">
        <v>524</v>
      </c>
      <c r="I625" s="8">
        <v>130</v>
      </c>
      <c r="J625" s="9">
        <v>42877</v>
      </c>
      <c r="K625" s="10" t="s">
        <v>439</v>
      </c>
      <c r="L625" s="5" t="s">
        <v>13</v>
      </c>
      <c r="M625" s="6">
        <v>400</v>
      </c>
      <c r="N625" s="6">
        <v>480</v>
      </c>
      <c r="O625" s="7"/>
      <c r="P625" s="2"/>
    </row>
    <row r="626" spans="1:16" ht="30" x14ac:dyDescent="0.15">
      <c r="A626" s="1" t="s">
        <v>968</v>
      </c>
      <c r="B626" s="2" t="s">
        <v>203</v>
      </c>
      <c r="C626" s="2" t="s">
        <v>1031</v>
      </c>
      <c r="D626" s="2" t="s">
        <v>655</v>
      </c>
      <c r="E626" s="2" t="s">
        <v>421</v>
      </c>
      <c r="F626" s="2">
        <v>35728531</v>
      </c>
      <c r="G626" s="2"/>
      <c r="H626" s="2" t="s">
        <v>524</v>
      </c>
      <c r="I626" s="8">
        <v>130</v>
      </c>
      <c r="J626" s="9">
        <f>VLOOKUP(H626,[1]zmluvy_detail!$C$2:$D$172,2,0)</f>
        <v>42877</v>
      </c>
      <c r="K626" s="10" t="s">
        <v>440</v>
      </c>
      <c r="L626" s="11" t="s">
        <v>6</v>
      </c>
      <c r="M626" s="6">
        <v>520</v>
      </c>
      <c r="N626" s="6">
        <f t="shared" si="13"/>
        <v>624</v>
      </c>
      <c r="O626" s="7"/>
      <c r="P626" s="2"/>
    </row>
    <row r="627" spans="1:16" ht="30" x14ac:dyDescent="0.15">
      <c r="A627" s="1" t="s">
        <v>968</v>
      </c>
      <c r="B627" s="2" t="s">
        <v>203</v>
      </c>
      <c r="C627" s="2" t="s">
        <v>1031</v>
      </c>
      <c r="D627" s="2" t="s">
        <v>655</v>
      </c>
      <c r="E627" s="2" t="s">
        <v>421</v>
      </c>
      <c r="F627" s="2">
        <v>35728531</v>
      </c>
      <c r="G627" s="2"/>
      <c r="H627" s="2" t="s">
        <v>524</v>
      </c>
      <c r="I627" s="8">
        <v>130</v>
      </c>
      <c r="J627" s="9">
        <f>VLOOKUP(H627,[1]zmluvy_detail!$C$2:$D$172,2,0)</f>
        <v>42877</v>
      </c>
      <c r="K627" s="10" t="s">
        <v>440</v>
      </c>
      <c r="L627" s="11" t="s">
        <v>13</v>
      </c>
      <c r="M627" s="6">
        <v>520</v>
      </c>
      <c r="N627" s="6">
        <f t="shared" si="13"/>
        <v>624</v>
      </c>
      <c r="O627" s="7"/>
      <c r="P627" s="2"/>
    </row>
    <row r="628" spans="1:16" ht="30" x14ac:dyDescent="0.15">
      <c r="A628" s="1" t="s">
        <v>968</v>
      </c>
      <c r="B628" s="2" t="s">
        <v>203</v>
      </c>
      <c r="C628" s="2" t="s">
        <v>1031</v>
      </c>
      <c r="D628" s="2" t="s">
        <v>655</v>
      </c>
      <c r="E628" s="2" t="s">
        <v>421</v>
      </c>
      <c r="F628" s="2">
        <v>35728531</v>
      </c>
      <c r="G628" s="2"/>
      <c r="H628" s="2" t="s">
        <v>524</v>
      </c>
      <c r="I628" s="8">
        <v>130</v>
      </c>
      <c r="J628" s="9">
        <f>VLOOKUP(H628,[1]zmluvy_detail!$C$2:$D$172,2,0)</f>
        <v>42877</v>
      </c>
      <c r="K628" s="10" t="s">
        <v>276</v>
      </c>
      <c r="L628" s="11" t="s">
        <v>16</v>
      </c>
      <c r="M628" s="6">
        <v>400</v>
      </c>
      <c r="N628" s="6">
        <f t="shared" si="13"/>
        <v>480</v>
      </c>
      <c r="O628" s="7"/>
      <c r="P628" s="2"/>
    </row>
    <row r="629" spans="1:16" ht="30" x14ac:dyDescent="0.15">
      <c r="A629" s="1" t="s">
        <v>968</v>
      </c>
      <c r="B629" s="2" t="s">
        <v>203</v>
      </c>
      <c r="C629" s="2" t="s">
        <v>107</v>
      </c>
      <c r="D629" s="2">
        <v>35778458</v>
      </c>
      <c r="E629" s="2" t="s">
        <v>656</v>
      </c>
      <c r="F629" s="2">
        <v>36176788</v>
      </c>
      <c r="G629" s="2"/>
      <c r="H629" s="2" t="s">
        <v>646</v>
      </c>
      <c r="I629" s="8">
        <v>131</v>
      </c>
      <c r="J629" s="9">
        <f>VLOOKUP(H629,[1]zmluvy_detail!$C$2:$D$172,2,0)</f>
        <v>43448</v>
      </c>
      <c r="K629" s="10" t="s">
        <v>632</v>
      </c>
      <c r="L629" s="11" t="s">
        <v>16</v>
      </c>
      <c r="M629" s="6">
        <v>384</v>
      </c>
      <c r="N629" s="6">
        <f t="shared" si="13"/>
        <v>460.79999999999995</v>
      </c>
      <c r="O629" s="7"/>
      <c r="P629" s="2"/>
    </row>
    <row r="630" spans="1:16" ht="30" x14ac:dyDescent="0.15">
      <c r="A630" s="1" t="s">
        <v>968</v>
      </c>
      <c r="B630" s="2" t="s">
        <v>203</v>
      </c>
      <c r="C630" s="2" t="s">
        <v>107</v>
      </c>
      <c r="D630" s="2">
        <v>35778458</v>
      </c>
      <c r="E630" s="2" t="s">
        <v>656</v>
      </c>
      <c r="F630" s="2">
        <v>36176788</v>
      </c>
      <c r="G630" s="2"/>
      <c r="H630" s="2" t="s">
        <v>646</v>
      </c>
      <c r="I630" s="8">
        <v>131</v>
      </c>
      <c r="J630" s="9">
        <f>VLOOKUP(H630,[1]zmluvy_detail!$C$2:$D$172,2,0)</f>
        <v>43448</v>
      </c>
      <c r="K630" s="10" t="s">
        <v>291</v>
      </c>
      <c r="L630" s="11" t="s">
        <v>6</v>
      </c>
      <c r="M630" s="6">
        <v>320</v>
      </c>
      <c r="N630" s="6">
        <f t="shared" si="13"/>
        <v>384</v>
      </c>
      <c r="O630" s="7"/>
      <c r="P630" s="2"/>
    </row>
    <row r="631" spans="1:16" ht="90" x14ac:dyDescent="0.15">
      <c r="A631" s="1" t="s">
        <v>968</v>
      </c>
      <c r="B631" s="2" t="s">
        <v>203</v>
      </c>
      <c r="C631" s="2" t="s">
        <v>107</v>
      </c>
      <c r="D631" s="2">
        <v>35778458</v>
      </c>
      <c r="E631" s="2" t="s">
        <v>656</v>
      </c>
      <c r="F631" s="2">
        <v>36176788</v>
      </c>
      <c r="G631" s="2"/>
      <c r="H631" s="2" t="s">
        <v>646</v>
      </c>
      <c r="I631" s="8">
        <v>131</v>
      </c>
      <c r="J631" s="9">
        <f>VLOOKUP(H631,[1]zmluvy_detail!$C$2:$D$172,2,0)</f>
        <v>43448</v>
      </c>
      <c r="K631" s="10" t="s">
        <v>633</v>
      </c>
      <c r="L631" s="5" t="s">
        <v>10</v>
      </c>
      <c r="M631" s="6">
        <v>280</v>
      </c>
      <c r="N631" s="6">
        <f t="shared" si="13"/>
        <v>336</v>
      </c>
      <c r="O631" s="7"/>
      <c r="P631" s="2"/>
    </row>
    <row r="632" spans="1:16" ht="90" x14ac:dyDescent="0.15">
      <c r="A632" s="1" t="s">
        <v>968</v>
      </c>
      <c r="B632" s="2" t="s">
        <v>203</v>
      </c>
      <c r="C632" s="2" t="s">
        <v>107</v>
      </c>
      <c r="D632" s="2">
        <v>35778458</v>
      </c>
      <c r="E632" s="2" t="s">
        <v>656</v>
      </c>
      <c r="F632" s="2">
        <v>36176788</v>
      </c>
      <c r="G632" s="2"/>
      <c r="H632" s="2" t="s">
        <v>646</v>
      </c>
      <c r="I632" s="8">
        <v>131</v>
      </c>
      <c r="J632" s="9">
        <f>VLOOKUP(H632,[1]zmluvy_detail!$C$2:$D$172,2,0)</f>
        <v>43448</v>
      </c>
      <c r="K632" s="10" t="s">
        <v>634</v>
      </c>
      <c r="L632" s="5" t="s">
        <v>10</v>
      </c>
      <c r="M632" s="6">
        <v>240</v>
      </c>
      <c r="N632" s="6">
        <f t="shared" si="13"/>
        <v>288</v>
      </c>
      <c r="O632" s="7"/>
      <c r="P632" s="2"/>
    </row>
    <row r="633" spans="1:16" ht="60" x14ac:dyDescent="0.15">
      <c r="A633" s="1" t="s">
        <v>968</v>
      </c>
      <c r="B633" s="2" t="s">
        <v>203</v>
      </c>
      <c r="C633" s="2" t="s">
        <v>107</v>
      </c>
      <c r="D633" s="2">
        <v>35778458</v>
      </c>
      <c r="E633" s="2" t="s">
        <v>656</v>
      </c>
      <c r="F633" s="2">
        <v>36176788</v>
      </c>
      <c r="G633" s="2"/>
      <c r="H633" s="2" t="s">
        <v>646</v>
      </c>
      <c r="I633" s="8">
        <v>131</v>
      </c>
      <c r="J633" s="9">
        <f>VLOOKUP(H633,[1]zmluvy_detail!$C$2:$D$172,2,0)</f>
        <v>43448</v>
      </c>
      <c r="K633" s="10" t="s">
        <v>635</v>
      </c>
      <c r="L633" s="11" t="s">
        <v>15</v>
      </c>
      <c r="M633" s="6">
        <v>224</v>
      </c>
      <c r="N633" s="6">
        <f t="shared" si="13"/>
        <v>268.8</v>
      </c>
      <c r="O633" s="7"/>
      <c r="P633" s="2"/>
    </row>
    <row r="634" spans="1:16" ht="60" x14ac:dyDescent="0.15">
      <c r="A634" s="1" t="s">
        <v>968</v>
      </c>
      <c r="B634" s="2" t="s">
        <v>203</v>
      </c>
      <c r="C634" s="2" t="s">
        <v>107</v>
      </c>
      <c r="D634" s="2">
        <v>35778458</v>
      </c>
      <c r="E634" s="2" t="s">
        <v>656</v>
      </c>
      <c r="F634" s="2">
        <v>36176788</v>
      </c>
      <c r="G634" s="2"/>
      <c r="H634" s="2" t="s">
        <v>646</v>
      </c>
      <c r="I634" s="8">
        <v>131</v>
      </c>
      <c r="J634" s="9">
        <f>VLOOKUP(H634,[1]zmluvy_detail!$C$2:$D$172,2,0)</f>
        <v>43448</v>
      </c>
      <c r="K634" s="10" t="s">
        <v>635</v>
      </c>
      <c r="L634" s="11" t="s">
        <v>14</v>
      </c>
      <c r="M634" s="6">
        <v>224</v>
      </c>
      <c r="N634" s="6">
        <f t="shared" si="13"/>
        <v>268.8</v>
      </c>
      <c r="O634" s="7"/>
      <c r="P634" s="2"/>
    </row>
    <row r="635" spans="1:16" ht="60" x14ac:dyDescent="0.15">
      <c r="A635" s="1" t="s">
        <v>968</v>
      </c>
      <c r="B635" s="2" t="s">
        <v>203</v>
      </c>
      <c r="C635" s="2" t="s">
        <v>107</v>
      </c>
      <c r="D635" s="2">
        <v>35778458</v>
      </c>
      <c r="E635" s="2" t="s">
        <v>656</v>
      </c>
      <c r="F635" s="2">
        <v>36176788</v>
      </c>
      <c r="G635" s="2"/>
      <c r="H635" s="2" t="s">
        <v>646</v>
      </c>
      <c r="I635" s="8">
        <v>131</v>
      </c>
      <c r="J635" s="9">
        <v>43448</v>
      </c>
      <c r="K635" s="10" t="s">
        <v>635</v>
      </c>
      <c r="L635" s="11" t="s">
        <v>11</v>
      </c>
      <c r="M635" s="6">
        <v>224</v>
      </c>
      <c r="N635" s="6">
        <v>268.8</v>
      </c>
      <c r="O635" s="7"/>
      <c r="P635" s="2"/>
    </row>
    <row r="636" spans="1:16" ht="45" x14ac:dyDescent="0.15">
      <c r="A636" s="1" t="s">
        <v>968</v>
      </c>
      <c r="B636" s="2" t="s">
        <v>203</v>
      </c>
      <c r="C636" s="2" t="s">
        <v>107</v>
      </c>
      <c r="D636" s="2">
        <v>35778458</v>
      </c>
      <c r="E636" s="2" t="s">
        <v>656</v>
      </c>
      <c r="F636" s="2">
        <v>36176788</v>
      </c>
      <c r="G636" s="2"/>
      <c r="H636" s="2" t="s">
        <v>646</v>
      </c>
      <c r="I636" s="8">
        <v>131</v>
      </c>
      <c r="J636" s="9">
        <f>VLOOKUP(H636,[1]zmluvy_detail!$C$2:$D$172,2,0)</f>
        <v>43448</v>
      </c>
      <c r="K636" s="10" t="s">
        <v>636</v>
      </c>
      <c r="L636" s="11" t="s">
        <v>12</v>
      </c>
      <c r="M636" s="6">
        <v>400</v>
      </c>
      <c r="N636" s="6">
        <f t="shared" si="13"/>
        <v>480</v>
      </c>
      <c r="O636" s="7"/>
      <c r="P636" s="2"/>
    </row>
    <row r="637" spans="1:16" ht="45" x14ac:dyDescent="0.15">
      <c r="A637" s="1" t="s">
        <v>968</v>
      </c>
      <c r="B637" s="2" t="s">
        <v>203</v>
      </c>
      <c r="C637" s="2" t="s">
        <v>107</v>
      </c>
      <c r="D637" s="2">
        <v>35778458</v>
      </c>
      <c r="E637" s="2" t="s">
        <v>656</v>
      </c>
      <c r="F637" s="2">
        <v>36176788</v>
      </c>
      <c r="G637" s="2"/>
      <c r="H637" s="2" t="s">
        <v>646</v>
      </c>
      <c r="I637" s="8">
        <v>131</v>
      </c>
      <c r="J637" s="9">
        <f>VLOOKUP(H637,[1]zmluvy_detail!$C$2:$D$172,2,0)</f>
        <v>43448</v>
      </c>
      <c r="K637" s="10" t="s">
        <v>637</v>
      </c>
      <c r="L637" s="11" t="s">
        <v>14</v>
      </c>
      <c r="M637" s="6">
        <v>384</v>
      </c>
      <c r="N637" s="6">
        <f t="shared" si="13"/>
        <v>460.79999999999995</v>
      </c>
      <c r="O637" s="7"/>
      <c r="P637" s="2"/>
    </row>
    <row r="638" spans="1:16" ht="30" x14ac:dyDescent="0.15">
      <c r="A638" s="1" t="s">
        <v>968</v>
      </c>
      <c r="B638" s="2" t="s">
        <v>203</v>
      </c>
      <c r="C638" s="2" t="s">
        <v>107</v>
      </c>
      <c r="D638" s="2">
        <v>35778458</v>
      </c>
      <c r="E638" s="2" t="s">
        <v>656</v>
      </c>
      <c r="F638" s="2">
        <v>36176788</v>
      </c>
      <c r="G638" s="2"/>
      <c r="H638" s="17" t="s">
        <v>653</v>
      </c>
      <c r="I638" s="8">
        <v>132</v>
      </c>
      <c r="J638" s="9">
        <f>VLOOKUP(H638,[1]zmluvy_detail!$C$2:$D$172,2,0)</f>
        <v>42199</v>
      </c>
      <c r="K638" s="10" t="s">
        <v>632</v>
      </c>
      <c r="L638" s="11" t="s">
        <v>16</v>
      </c>
      <c r="M638" s="6">
        <v>360</v>
      </c>
      <c r="N638" s="6">
        <f t="shared" si="13"/>
        <v>432</v>
      </c>
      <c r="O638" s="7"/>
      <c r="P638" s="2"/>
    </row>
    <row r="639" spans="1:16" ht="30" x14ac:dyDescent="0.15">
      <c r="A639" s="1" t="s">
        <v>968</v>
      </c>
      <c r="B639" s="2" t="s">
        <v>203</v>
      </c>
      <c r="C639" s="2" t="s">
        <v>107</v>
      </c>
      <c r="D639" s="2">
        <v>35778458</v>
      </c>
      <c r="E639" s="2" t="s">
        <v>656</v>
      </c>
      <c r="F639" s="2">
        <v>36176788</v>
      </c>
      <c r="G639" s="2"/>
      <c r="H639" s="17" t="s">
        <v>653</v>
      </c>
      <c r="I639" s="8">
        <v>132</v>
      </c>
      <c r="J639" s="9">
        <f>VLOOKUP(H639,[1]zmluvy_detail!$C$2:$D$172,2,0)</f>
        <v>42199</v>
      </c>
      <c r="K639" s="10" t="s">
        <v>291</v>
      </c>
      <c r="L639" s="11" t="s">
        <v>6</v>
      </c>
      <c r="M639" s="6">
        <v>320</v>
      </c>
      <c r="N639" s="6">
        <f t="shared" si="13"/>
        <v>384</v>
      </c>
      <c r="O639" s="7"/>
      <c r="P639" s="2"/>
    </row>
    <row r="640" spans="1:16" ht="90" x14ac:dyDescent="0.15">
      <c r="A640" s="1" t="s">
        <v>968</v>
      </c>
      <c r="B640" s="2" t="s">
        <v>203</v>
      </c>
      <c r="C640" s="2" t="s">
        <v>107</v>
      </c>
      <c r="D640" s="2">
        <v>35778458</v>
      </c>
      <c r="E640" s="2" t="s">
        <v>656</v>
      </c>
      <c r="F640" s="2">
        <v>36176788</v>
      </c>
      <c r="G640" s="2"/>
      <c r="H640" s="17" t="s">
        <v>653</v>
      </c>
      <c r="I640" s="8">
        <v>132</v>
      </c>
      <c r="J640" s="9">
        <f>VLOOKUP(H640,[1]zmluvy_detail!$C$2:$D$172,2,0)</f>
        <v>42199</v>
      </c>
      <c r="K640" s="10" t="s">
        <v>633</v>
      </c>
      <c r="L640" s="5" t="s">
        <v>10</v>
      </c>
      <c r="M640" s="6">
        <v>280</v>
      </c>
      <c r="N640" s="6">
        <f t="shared" si="13"/>
        <v>336</v>
      </c>
      <c r="O640" s="7"/>
      <c r="P640" s="2"/>
    </row>
    <row r="641" spans="1:16" ht="90" x14ac:dyDescent="0.15">
      <c r="A641" s="1" t="s">
        <v>968</v>
      </c>
      <c r="B641" s="2" t="s">
        <v>203</v>
      </c>
      <c r="C641" s="2" t="s">
        <v>107</v>
      </c>
      <c r="D641" s="2">
        <v>35778458</v>
      </c>
      <c r="E641" s="2" t="s">
        <v>656</v>
      </c>
      <c r="F641" s="2">
        <v>36176788</v>
      </c>
      <c r="G641" s="2"/>
      <c r="H641" s="17" t="s">
        <v>653</v>
      </c>
      <c r="I641" s="8">
        <v>132</v>
      </c>
      <c r="J641" s="9">
        <f>VLOOKUP(H641,[1]zmluvy_detail!$C$2:$D$172,2,0)</f>
        <v>42199</v>
      </c>
      <c r="K641" s="10" t="s">
        <v>634</v>
      </c>
      <c r="L641" s="5" t="s">
        <v>10</v>
      </c>
      <c r="M641" s="6">
        <v>240</v>
      </c>
      <c r="N641" s="6">
        <f t="shared" si="13"/>
        <v>288</v>
      </c>
      <c r="O641" s="7"/>
      <c r="P641" s="2"/>
    </row>
    <row r="642" spans="1:16" ht="60" x14ac:dyDescent="0.15">
      <c r="A642" s="1" t="s">
        <v>968</v>
      </c>
      <c r="B642" s="2" t="s">
        <v>203</v>
      </c>
      <c r="C642" s="2" t="s">
        <v>107</v>
      </c>
      <c r="D642" s="2">
        <v>35778458</v>
      </c>
      <c r="E642" s="2" t="s">
        <v>656</v>
      </c>
      <c r="F642" s="2">
        <v>36176788</v>
      </c>
      <c r="G642" s="2"/>
      <c r="H642" s="17" t="s">
        <v>653</v>
      </c>
      <c r="I642" s="8">
        <v>132</v>
      </c>
      <c r="J642" s="9">
        <f>VLOOKUP(H642,[1]zmluvy_detail!$C$2:$D$172,2,0)</f>
        <v>42199</v>
      </c>
      <c r="K642" s="10" t="s">
        <v>635</v>
      </c>
      <c r="L642" s="11" t="s">
        <v>15</v>
      </c>
      <c r="M642" s="6">
        <v>200</v>
      </c>
      <c r="N642" s="6">
        <f t="shared" si="13"/>
        <v>240</v>
      </c>
      <c r="O642" s="7"/>
      <c r="P642" s="2"/>
    </row>
    <row r="643" spans="1:16" ht="60" x14ac:dyDescent="0.15">
      <c r="A643" s="1" t="s">
        <v>968</v>
      </c>
      <c r="B643" s="2" t="s">
        <v>203</v>
      </c>
      <c r="C643" s="2" t="s">
        <v>107</v>
      </c>
      <c r="D643" s="2">
        <v>35778458</v>
      </c>
      <c r="E643" s="2" t="s">
        <v>656</v>
      </c>
      <c r="F643" s="2">
        <v>36176788</v>
      </c>
      <c r="G643" s="2"/>
      <c r="H643" s="17" t="s">
        <v>653</v>
      </c>
      <c r="I643" s="8">
        <v>132</v>
      </c>
      <c r="J643" s="9">
        <f>VLOOKUP(H643,[1]zmluvy_detail!$C$2:$D$172,2,0)</f>
        <v>42199</v>
      </c>
      <c r="K643" s="10" t="s">
        <v>635</v>
      </c>
      <c r="L643" s="11" t="s">
        <v>14</v>
      </c>
      <c r="M643" s="6">
        <v>200</v>
      </c>
      <c r="N643" s="6">
        <f t="shared" si="13"/>
        <v>240</v>
      </c>
      <c r="O643" s="7"/>
      <c r="P643" s="2"/>
    </row>
    <row r="644" spans="1:16" ht="60" x14ac:dyDescent="0.15">
      <c r="A644" s="1" t="s">
        <v>968</v>
      </c>
      <c r="B644" s="2" t="s">
        <v>203</v>
      </c>
      <c r="C644" s="2" t="s">
        <v>107</v>
      </c>
      <c r="D644" s="2">
        <v>35778458</v>
      </c>
      <c r="E644" s="2" t="s">
        <v>656</v>
      </c>
      <c r="F644" s="2">
        <v>36176788</v>
      </c>
      <c r="G644" s="2"/>
      <c r="H644" s="17" t="s">
        <v>653</v>
      </c>
      <c r="I644" s="8">
        <v>132</v>
      </c>
      <c r="J644" s="9">
        <v>42199</v>
      </c>
      <c r="K644" s="10" t="s">
        <v>635</v>
      </c>
      <c r="L644" s="11" t="s">
        <v>11</v>
      </c>
      <c r="M644" s="6">
        <v>200</v>
      </c>
      <c r="N644" s="6">
        <v>240</v>
      </c>
      <c r="O644" s="7"/>
      <c r="P644" s="2"/>
    </row>
    <row r="645" spans="1:16" ht="45" x14ac:dyDescent="0.15">
      <c r="A645" s="1" t="s">
        <v>968</v>
      </c>
      <c r="B645" s="2" t="s">
        <v>203</v>
      </c>
      <c r="C645" s="2" t="s">
        <v>107</v>
      </c>
      <c r="D645" s="2">
        <v>35778458</v>
      </c>
      <c r="E645" s="2" t="s">
        <v>656</v>
      </c>
      <c r="F645" s="2">
        <v>36176788</v>
      </c>
      <c r="G645" s="2"/>
      <c r="H645" s="17" t="s">
        <v>653</v>
      </c>
      <c r="I645" s="8">
        <v>132</v>
      </c>
      <c r="J645" s="9">
        <f>VLOOKUP(H645,[1]zmluvy_detail!$C$2:$D$172,2,0)</f>
        <v>42199</v>
      </c>
      <c r="K645" s="10" t="s">
        <v>636</v>
      </c>
      <c r="L645" s="11" t="s">
        <v>12</v>
      </c>
      <c r="M645" s="6">
        <v>320</v>
      </c>
      <c r="N645" s="6">
        <f t="shared" si="13"/>
        <v>384</v>
      </c>
      <c r="O645" s="7"/>
      <c r="P645" s="2"/>
    </row>
    <row r="646" spans="1:16" ht="45" x14ac:dyDescent="0.15">
      <c r="A646" s="1" t="s">
        <v>968</v>
      </c>
      <c r="B646" s="2" t="s">
        <v>203</v>
      </c>
      <c r="C646" s="2" t="s">
        <v>107</v>
      </c>
      <c r="D646" s="2">
        <v>35778458</v>
      </c>
      <c r="E646" s="2" t="s">
        <v>656</v>
      </c>
      <c r="F646" s="2">
        <v>36176788</v>
      </c>
      <c r="G646" s="2"/>
      <c r="H646" s="17" t="s">
        <v>653</v>
      </c>
      <c r="I646" s="8">
        <v>132</v>
      </c>
      <c r="J646" s="9">
        <f>VLOOKUP(H646,[1]zmluvy_detail!$C$2:$D$172,2,0)</f>
        <v>42199</v>
      </c>
      <c r="K646" s="10" t="s">
        <v>637</v>
      </c>
      <c r="L646" s="11" t="s">
        <v>14</v>
      </c>
      <c r="M646" s="6">
        <v>360</v>
      </c>
      <c r="N646" s="6">
        <f t="shared" si="13"/>
        <v>432</v>
      </c>
      <c r="O646" s="7"/>
      <c r="P646" s="2"/>
    </row>
    <row r="647" spans="1:16" ht="30" x14ac:dyDescent="0.15">
      <c r="A647" s="1" t="s">
        <v>968</v>
      </c>
      <c r="B647" s="2" t="s">
        <v>203</v>
      </c>
      <c r="C647" s="2" t="s">
        <v>107</v>
      </c>
      <c r="D647" s="2">
        <v>35778458</v>
      </c>
      <c r="E647" s="2" t="s">
        <v>656</v>
      </c>
      <c r="F647" s="2">
        <v>36176788</v>
      </c>
      <c r="G647" s="2"/>
      <c r="H647" s="2" t="s">
        <v>647</v>
      </c>
      <c r="I647" s="8">
        <v>133</v>
      </c>
      <c r="J647" s="9">
        <f>VLOOKUP(H647,[1]zmluvy_detail!$C$2:$D$172,2,0)</f>
        <v>43481</v>
      </c>
      <c r="K647" s="10" t="s">
        <v>632</v>
      </c>
      <c r="L647" s="11" t="s">
        <v>16</v>
      </c>
      <c r="M647" s="6">
        <v>384</v>
      </c>
      <c r="N647" s="6">
        <f t="shared" si="13"/>
        <v>460.79999999999995</v>
      </c>
      <c r="O647" s="7"/>
      <c r="P647" s="2"/>
    </row>
    <row r="648" spans="1:16" ht="30" x14ac:dyDescent="0.15">
      <c r="A648" s="1" t="s">
        <v>968</v>
      </c>
      <c r="B648" s="2" t="s">
        <v>203</v>
      </c>
      <c r="C648" s="2" t="s">
        <v>107</v>
      </c>
      <c r="D648" s="2">
        <v>35778458</v>
      </c>
      <c r="E648" s="2" t="s">
        <v>656</v>
      </c>
      <c r="F648" s="2">
        <v>36176788</v>
      </c>
      <c r="G648" s="2"/>
      <c r="H648" s="2" t="s">
        <v>647</v>
      </c>
      <c r="I648" s="8">
        <v>133</v>
      </c>
      <c r="J648" s="9">
        <f>VLOOKUP(H648,[1]zmluvy_detail!$C$2:$D$172,2,0)</f>
        <v>43481</v>
      </c>
      <c r="K648" s="10" t="s">
        <v>291</v>
      </c>
      <c r="L648" s="11" t="s">
        <v>6</v>
      </c>
      <c r="M648" s="6">
        <v>320</v>
      </c>
      <c r="N648" s="6">
        <f t="shared" si="13"/>
        <v>384</v>
      </c>
      <c r="O648" s="7"/>
      <c r="P648" s="2"/>
    </row>
    <row r="649" spans="1:16" ht="90" x14ac:dyDescent="0.15">
      <c r="A649" s="1" t="s">
        <v>968</v>
      </c>
      <c r="B649" s="2" t="s">
        <v>203</v>
      </c>
      <c r="C649" s="2" t="s">
        <v>107</v>
      </c>
      <c r="D649" s="2">
        <v>35778458</v>
      </c>
      <c r="E649" s="2" t="s">
        <v>656</v>
      </c>
      <c r="F649" s="2">
        <v>36176788</v>
      </c>
      <c r="G649" s="2"/>
      <c r="H649" s="2" t="s">
        <v>647</v>
      </c>
      <c r="I649" s="8">
        <v>133</v>
      </c>
      <c r="J649" s="9">
        <f>VLOOKUP(H649,[1]zmluvy_detail!$C$2:$D$172,2,0)</f>
        <v>43481</v>
      </c>
      <c r="K649" s="10" t="s">
        <v>633</v>
      </c>
      <c r="L649" s="5" t="s">
        <v>10</v>
      </c>
      <c r="M649" s="6">
        <v>280</v>
      </c>
      <c r="N649" s="6">
        <f t="shared" si="13"/>
        <v>336</v>
      </c>
      <c r="O649" s="7"/>
      <c r="P649" s="2"/>
    </row>
    <row r="650" spans="1:16" ht="90" x14ac:dyDescent="0.15">
      <c r="A650" s="1" t="s">
        <v>968</v>
      </c>
      <c r="B650" s="2" t="s">
        <v>203</v>
      </c>
      <c r="C650" s="2" t="s">
        <v>107</v>
      </c>
      <c r="D650" s="2">
        <v>35778458</v>
      </c>
      <c r="E650" s="2" t="s">
        <v>656</v>
      </c>
      <c r="F650" s="2">
        <v>36176788</v>
      </c>
      <c r="G650" s="2"/>
      <c r="H650" s="2" t="s">
        <v>647</v>
      </c>
      <c r="I650" s="8">
        <v>133</v>
      </c>
      <c r="J650" s="9">
        <f>VLOOKUP(H650,[1]zmluvy_detail!$C$2:$D$172,2,0)</f>
        <v>43481</v>
      </c>
      <c r="K650" s="10" t="s">
        <v>634</v>
      </c>
      <c r="L650" s="5" t="s">
        <v>10</v>
      </c>
      <c r="M650" s="6">
        <v>240</v>
      </c>
      <c r="N650" s="6">
        <f t="shared" si="13"/>
        <v>288</v>
      </c>
      <c r="O650" s="7"/>
      <c r="P650" s="2"/>
    </row>
    <row r="651" spans="1:16" ht="60" x14ac:dyDescent="0.15">
      <c r="A651" s="1" t="s">
        <v>968</v>
      </c>
      <c r="B651" s="2" t="s">
        <v>203</v>
      </c>
      <c r="C651" s="2" t="s">
        <v>107</v>
      </c>
      <c r="D651" s="2">
        <v>35778458</v>
      </c>
      <c r="E651" s="2" t="s">
        <v>656</v>
      </c>
      <c r="F651" s="2">
        <v>36176788</v>
      </c>
      <c r="G651" s="2"/>
      <c r="H651" s="2" t="s">
        <v>647</v>
      </c>
      <c r="I651" s="8">
        <v>133</v>
      </c>
      <c r="J651" s="9">
        <f>VLOOKUP(H651,[1]zmluvy_detail!$C$2:$D$172,2,0)</f>
        <v>43481</v>
      </c>
      <c r="K651" s="10" t="s">
        <v>635</v>
      </c>
      <c r="L651" s="11" t="s">
        <v>15</v>
      </c>
      <c r="M651" s="6">
        <v>224</v>
      </c>
      <c r="N651" s="6">
        <f t="shared" si="13"/>
        <v>268.8</v>
      </c>
      <c r="O651" s="7"/>
      <c r="P651" s="2"/>
    </row>
    <row r="652" spans="1:16" ht="60" x14ac:dyDescent="0.15">
      <c r="A652" s="1" t="s">
        <v>968</v>
      </c>
      <c r="B652" s="2" t="s">
        <v>203</v>
      </c>
      <c r="C652" s="2" t="s">
        <v>107</v>
      </c>
      <c r="D652" s="2">
        <v>35778458</v>
      </c>
      <c r="E652" s="2" t="s">
        <v>656</v>
      </c>
      <c r="F652" s="2">
        <v>36176788</v>
      </c>
      <c r="G652" s="2"/>
      <c r="H652" s="2" t="s">
        <v>647</v>
      </c>
      <c r="I652" s="8">
        <v>133</v>
      </c>
      <c r="J652" s="9">
        <f>VLOOKUP(H652,[1]zmluvy_detail!$C$2:$D$172,2,0)</f>
        <v>43481</v>
      </c>
      <c r="K652" s="10" t="s">
        <v>635</v>
      </c>
      <c r="L652" s="11" t="s">
        <v>14</v>
      </c>
      <c r="M652" s="6">
        <v>224</v>
      </c>
      <c r="N652" s="6">
        <f t="shared" si="13"/>
        <v>268.8</v>
      </c>
      <c r="O652" s="7"/>
      <c r="P652" s="2"/>
    </row>
    <row r="653" spans="1:16" ht="60" x14ac:dyDescent="0.15">
      <c r="A653" s="1" t="s">
        <v>968</v>
      </c>
      <c r="B653" s="2" t="s">
        <v>203</v>
      </c>
      <c r="C653" s="2" t="s">
        <v>107</v>
      </c>
      <c r="D653" s="2">
        <v>35778458</v>
      </c>
      <c r="E653" s="2" t="s">
        <v>656</v>
      </c>
      <c r="F653" s="2">
        <v>36176788</v>
      </c>
      <c r="G653" s="2"/>
      <c r="H653" s="2" t="s">
        <v>647</v>
      </c>
      <c r="I653" s="8">
        <v>133</v>
      </c>
      <c r="J653" s="9">
        <f>VLOOKUP(H653,[1]zmluvy_detail!$C$2:$D$172,2,0)</f>
        <v>43481</v>
      </c>
      <c r="K653" s="10" t="s">
        <v>635</v>
      </c>
      <c r="L653" s="11" t="s">
        <v>11</v>
      </c>
      <c r="M653" s="6">
        <v>224</v>
      </c>
      <c r="N653" s="6">
        <f t="shared" si="13"/>
        <v>268.8</v>
      </c>
      <c r="O653" s="7"/>
      <c r="P653" s="2"/>
    </row>
    <row r="654" spans="1:16" ht="45" x14ac:dyDescent="0.15">
      <c r="A654" s="1" t="s">
        <v>968</v>
      </c>
      <c r="B654" s="2" t="s">
        <v>203</v>
      </c>
      <c r="C654" s="2" t="s">
        <v>107</v>
      </c>
      <c r="D654" s="2">
        <v>35778458</v>
      </c>
      <c r="E654" s="2" t="s">
        <v>656</v>
      </c>
      <c r="F654" s="2">
        <v>36176788</v>
      </c>
      <c r="G654" s="2"/>
      <c r="H654" s="2" t="s">
        <v>647</v>
      </c>
      <c r="I654" s="8">
        <v>133</v>
      </c>
      <c r="J654" s="9">
        <f>VLOOKUP(H654,[1]zmluvy_detail!$C$2:$D$172,2,0)</f>
        <v>43481</v>
      </c>
      <c r="K654" s="10" t="s">
        <v>636</v>
      </c>
      <c r="L654" s="11" t="s">
        <v>12</v>
      </c>
      <c r="M654" s="6">
        <v>400</v>
      </c>
      <c r="N654" s="6">
        <f t="shared" si="13"/>
        <v>480</v>
      </c>
      <c r="O654" s="7"/>
      <c r="P654" s="2"/>
    </row>
    <row r="655" spans="1:16" ht="45" x14ac:dyDescent="0.15">
      <c r="A655" s="1" t="s">
        <v>968</v>
      </c>
      <c r="B655" s="2" t="s">
        <v>203</v>
      </c>
      <c r="C655" s="2" t="s">
        <v>107</v>
      </c>
      <c r="D655" s="2">
        <v>35778458</v>
      </c>
      <c r="E655" s="2" t="s">
        <v>656</v>
      </c>
      <c r="F655" s="2">
        <v>36176788</v>
      </c>
      <c r="G655" s="2"/>
      <c r="H655" s="2" t="s">
        <v>647</v>
      </c>
      <c r="I655" s="8">
        <v>133</v>
      </c>
      <c r="J655" s="9">
        <f>VLOOKUP(H655,[1]zmluvy_detail!$C$2:$D$172,2,0)</f>
        <v>43481</v>
      </c>
      <c r="K655" s="10" t="s">
        <v>637</v>
      </c>
      <c r="L655" s="11" t="s">
        <v>14</v>
      </c>
      <c r="M655" s="6">
        <v>384</v>
      </c>
      <c r="N655" s="6">
        <f t="shared" si="13"/>
        <v>460.79999999999995</v>
      </c>
      <c r="O655" s="7"/>
      <c r="P655" s="2"/>
    </row>
    <row r="656" spans="1:16" ht="60" x14ac:dyDescent="0.15">
      <c r="A656" s="1" t="s">
        <v>968</v>
      </c>
      <c r="B656" s="2" t="s">
        <v>203</v>
      </c>
      <c r="C656" s="2" t="s">
        <v>657</v>
      </c>
      <c r="D656" s="16">
        <v>36631124</v>
      </c>
      <c r="E656" s="2" t="s">
        <v>658</v>
      </c>
      <c r="F656" s="2">
        <v>36017191</v>
      </c>
      <c r="G656" s="2"/>
      <c r="H656" s="17" t="s">
        <v>652</v>
      </c>
      <c r="I656" s="8">
        <v>134</v>
      </c>
      <c r="J656" s="9">
        <f>VLOOKUP(H656,[1]zmluvy_detail!$C$2:$D$172,2,0)</f>
        <v>42164</v>
      </c>
      <c r="K656" s="10" t="s">
        <v>638</v>
      </c>
      <c r="L656" s="5" t="s">
        <v>10</v>
      </c>
      <c r="M656" s="6">
        <v>640</v>
      </c>
      <c r="N656" s="6">
        <f t="shared" si="13"/>
        <v>768</v>
      </c>
      <c r="O656" s="7"/>
      <c r="P656" s="2"/>
    </row>
    <row r="657" spans="1:16" ht="45" x14ac:dyDescent="0.15">
      <c r="A657" s="1" t="s">
        <v>968</v>
      </c>
      <c r="B657" s="2" t="s">
        <v>203</v>
      </c>
      <c r="C657" s="2" t="s">
        <v>657</v>
      </c>
      <c r="D657" s="16">
        <v>36631124</v>
      </c>
      <c r="E657" s="2" t="s">
        <v>658</v>
      </c>
      <c r="F657" s="2">
        <v>36017191</v>
      </c>
      <c r="G657" s="2"/>
      <c r="H657" s="17" t="s">
        <v>652</v>
      </c>
      <c r="I657" s="8">
        <v>134</v>
      </c>
      <c r="J657" s="9">
        <f>VLOOKUP(H657,[1]zmluvy_detail!$C$2:$D$172,2,0)</f>
        <v>42164</v>
      </c>
      <c r="K657" s="10" t="s">
        <v>639</v>
      </c>
      <c r="L657" s="11" t="s">
        <v>14</v>
      </c>
      <c r="M657" s="6">
        <v>320</v>
      </c>
      <c r="N657" s="6">
        <f t="shared" si="13"/>
        <v>384</v>
      </c>
      <c r="O657" s="7"/>
      <c r="P657" s="2"/>
    </row>
    <row r="658" spans="1:16" ht="75" x14ac:dyDescent="0.15">
      <c r="A658" s="1" t="s">
        <v>968</v>
      </c>
      <c r="B658" s="2" t="s">
        <v>203</v>
      </c>
      <c r="C658" s="2" t="s">
        <v>657</v>
      </c>
      <c r="D658" s="16">
        <v>36631124</v>
      </c>
      <c r="E658" s="2" t="s">
        <v>658</v>
      </c>
      <c r="F658" s="2">
        <v>36017191</v>
      </c>
      <c r="G658" s="2"/>
      <c r="H658" s="17" t="s">
        <v>652</v>
      </c>
      <c r="I658" s="8">
        <v>134</v>
      </c>
      <c r="J658" s="9">
        <f>VLOOKUP(H658,[1]zmluvy_detail!$C$2:$D$172,2,0)</f>
        <v>42164</v>
      </c>
      <c r="K658" s="10" t="s">
        <v>640</v>
      </c>
      <c r="L658" s="11" t="s">
        <v>8</v>
      </c>
      <c r="M658" s="6">
        <v>400</v>
      </c>
      <c r="N658" s="6">
        <f t="shared" si="13"/>
        <v>480</v>
      </c>
      <c r="O658" s="7"/>
      <c r="P658" s="2"/>
    </row>
    <row r="659" spans="1:16" ht="30" x14ac:dyDescent="0.15">
      <c r="A659" s="1" t="s">
        <v>968</v>
      </c>
      <c r="B659" s="2" t="s">
        <v>203</v>
      </c>
      <c r="C659" s="2" t="s">
        <v>1032</v>
      </c>
      <c r="D659" s="2" t="s">
        <v>659</v>
      </c>
      <c r="E659" s="2" t="s">
        <v>660</v>
      </c>
      <c r="F659" s="2" t="s">
        <v>661</v>
      </c>
      <c r="G659" s="2"/>
      <c r="H659" s="2" t="s">
        <v>648</v>
      </c>
      <c r="I659" s="8">
        <v>135</v>
      </c>
      <c r="J659" s="9">
        <f>VLOOKUP(H659,[1]zmluvy_detail!$C$2:$D$172,2,0)</f>
        <v>43217</v>
      </c>
      <c r="K659" s="2" t="s">
        <v>276</v>
      </c>
      <c r="L659" s="11" t="s">
        <v>16</v>
      </c>
      <c r="M659" s="6">
        <v>280</v>
      </c>
      <c r="N659" s="6">
        <f t="shared" si="13"/>
        <v>336</v>
      </c>
      <c r="O659" s="7"/>
      <c r="P659" s="2"/>
    </row>
    <row r="660" spans="1:16" ht="15" x14ac:dyDescent="0.15">
      <c r="A660" s="1" t="s">
        <v>968</v>
      </c>
      <c r="B660" s="2" t="s">
        <v>203</v>
      </c>
      <c r="C660" s="2" t="s">
        <v>1032</v>
      </c>
      <c r="D660" s="2" t="s">
        <v>659</v>
      </c>
      <c r="E660" s="2" t="s">
        <v>660</v>
      </c>
      <c r="F660" s="2" t="s">
        <v>661</v>
      </c>
      <c r="G660" s="2"/>
      <c r="H660" s="2" t="s">
        <v>648</v>
      </c>
      <c r="I660" s="8">
        <v>135</v>
      </c>
      <c r="J660" s="9">
        <f>VLOOKUP(H660,[1]zmluvy_detail!$C$2:$D$172,2,0)</f>
        <v>43217</v>
      </c>
      <c r="K660" s="2" t="s">
        <v>391</v>
      </c>
      <c r="L660" s="11" t="s">
        <v>6</v>
      </c>
      <c r="M660" s="6">
        <v>280</v>
      </c>
      <c r="N660" s="6">
        <f t="shared" si="13"/>
        <v>336</v>
      </c>
      <c r="O660" s="7"/>
      <c r="P660" s="2"/>
    </row>
    <row r="661" spans="1:16" ht="14" x14ac:dyDescent="0.15">
      <c r="A661" s="1" t="s">
        <v>968</v>
      </c>
      <c r="B661" s="2" t="s">
        <v>203</v>
      </c>
      <c r="C661" s="2" t="s">
        <v>1032</v>
      </c>
      <c r="D661" s="2" t="s">
        <v>659</v>
      </c>
      <c r="E661" s="2" t="s">
        <v>660</v>
      </c>
      <c r="F661" s="2" t="s">
        <v>661</v>
      </c>
      <c r="G661" s="2"/>
      <c r="H661" s="2" t="s">
        <v>648</v>
      </c>
      <c r="I661" s="8">
        <v>135</v>
      </c>
      <c r="J661" s="9">
        <f>VLOOKUP(H661,[1]zmluvy_detail!$C$2:$D$172,2,0)</f>
        <v>43217</v>
      </c>
      <c r="K661" s="2" t="s">
        <v>392</v>
      </c>
      <c r="L661" s="5" t="s">
        <v>16</v>
      </c>
      <c r="M661" s="6">
        <v>200</v>
      </c>
      <c r="N661" s="6">
        <f t="shared" si="13"/>
        <v>240</v>
      </c>
      <c r="O661" s="7"/>
      <c r="P661" s="2"/>
    </row>
    <row r="662" spans="1:16" ht="15" x14ac:dyDescent="0.15">
      <c r="A662" s="1" t="s">
        <v>968</v>
      </c>
      <c r="B662" s="2" t="s">
        <v>203</v>
      </c>
      <c r="C662" s="2" t="s">
        <v>1032</v>
      </c>
      <c r="D662" s="2" t="s">
        <v>659</v>
      </c>
      <c r="E662" s="2" t="s">
        <v>660</v>
      </c>
      <c r="F662" s="2" t="s">
        <v>661</v>
      </c>
      <c r="G662" s="2"/>
      <c r="H662" s="2" t="s">
        <v>648</v>
      </c>
      <c r="I662" s="8">
        <v>135</v>
      </c>
      <c r="J662" s="9">
        <f>VLOOKUP(H662,[1]zmluvy_detail!$C$2:$D$172,2,0)</f>
        <v>43217</v>
      </c>
      <c r="K662" s="2" t="s">
        <v>641</v>
      </c>
      <c r="L662" s="11" t="s">
        <v>13</v>
      </c>
      <c r="M662" s="6">
        <v>280</v>
      </c>
      <c r="N662" s="6">
        <f t="shared" si="13"/>
        <v>336</v>
      </c>
      <c r="O662" s="7"/>
      <c r="P662" s="2"/>
    </row>
    <row r="663" spans="1:16" ht="15" x14ac:dyDescent="0.15">
      <c r="A663" s="1" t="s">
        <v>968</v>
      </c>
      <c r="B663" s="2" t="s">
        <v>203</v>
      </c>
      <c r="C663" s="2" t="s">
        <v>1032</v>
      </c>
      <c r="D663" s="2" t="s">
        <v>659</v>
      </c>
      <c r="E663" s="2" t="s">
        <v>660</v>
      </c>
      <c r="F663" s="2" t="s">
        <v>661</v>
      </c>
      <c r="G663" s="2"/>
      <c r="H663" s="2" t="s">
        <v>648</v>
      </c>
      <c r="I663" s="8">
        <v>135</v>
      </c>
      <c r="J663" s="9">
        <f>VLOOKUP(H663,[1]zmluvy_detail!$C$2:$D$172,2,0)</f>
        <v>43217</v>
      </c>
      <c r="K663" s="2" t="s">
        <v>377</v>
      </c>
      <c r="L663" s="11" t="s">
        <v>13</v>
      </c>
      <c r="M663" s="6">
        <v>160</v>
      </c>
      <c r="N663" s="6">
        <f t="shared" si="13"/>
        <v>192</v>
      </c>
      <c r="O663" s="7"/>
      <c r="P663" s="2"/>
    </row>
    <row r="664" spans="1:16" ht="14" x14ac:dyDescent="0.15">
      <c r="A664" s="1" t="s">
        <v>968</v>
      </c>
      <c r="B664" s="2" t="s">
        <v>203</v>
      </c>
      <c r="C664" s="2" t="s">
        <v>1032</v>
      </c>
      <c r="D664" s="2" t="s">
        <v>659</v>
      </c>
      <c r="E664" s="2" t="s">
        <v>660</v>
      </c>
      <c r="F664" s="2" t="s">
        <v>661</v>
      </c>
      <c r="G664" s="2"/>
      <c r="H664" s="2" t="s">
        <v>648</v>
      </c>
      <c r="I664" s="8">
        <v>135</v>
      </c>
      <c r="J664" s="9">
        <f>VLOOKUP(H664,[1]zmluvy_detail!$C$2:$D$172,2,0)</f>
        <v>43217</v>
      </c>
      <c r="K664" s="2" t="s">
        <v>394</v>
      </c>
      <c r="L664" s="14" t="s">
        <v>13</v>
      </c>
      <c r="M664" s="6">
        <v>160</v>
      </c>
      <c r="N664" s="6">
        <f t="shared" si="13"/>
        <v>192</v>
      </c>
      <c r="O664" s="7"/>
      <c r="P664" s="2"/>
    </row>
    <row r="665" spans="1:16" ht="15" x14ac:dyDescent="0.15">
      <c r="A665" s="1" t="s">
        <v>968</v>
      </c>
      <c r="B665" s="2" t="s">
        <v>203</v>
      </c>
      <c r="C665" s="2" t="s">
        <v>1032</v>
      </c>
      <c r="D665" s="2" t="s">
        <v>659</v>
      </c>
      <c r="E665" s="2" t="s">
        <v>660</v>
      </c>
      <c r="F665" s="2" t="s">
        <v>661</v>
      </c>
      <c r="G665" s="2"/>
      <c r="H665" s="2" t="s">
        <v>648</v>
      </c>
      <c r="I665" s="8">
        <v>135</v>
      </c>
      <c r="J665" s="9">
        <f>VLOOKUP(H665,[1]zmluvy_detail!$C$2:$D$172,2,0)</f>
        <v>43217</v>
      </c>
      <c r="K665" s="2" t="s">
        <v>15</v>
      </c>
      <c r="L665" s="11" t="s">
        <v>15</v>
      </c>
      <c r="M665" s="6">
        <v>160</v>
      </c>
      <c r="N665" s="6">
        <f t="shared" si="13"/>
        <v>192</v>
      </c>
      <c r="O665" s="7"/>
      <c r="P665" s="2"/>
    </row>
    <row r="666" spans="1:16" ht="15" x14ac:dyDescent="0.15">
      <c r="A666" s="1" t="s">
        <v>968</v>
      </c>
      <c r="B666" s="2" t="s">
        <v>203</v>
      </c>
      <c r="C666" s="2" t="s">
        <v>1032</v>
      </c>
      <c r="D666" s="2" t="s">
        <v>659</v>
      </c>
      <c r="E666" s="2" t="s">
        <v>660</v>
      </c>
      <c r="F666" s="2" t="s">
        <v>661</v>
      </c>
      <c r="G666" s="2"/>
      <c r="H666" s="2" t="s">
        <v>648</v>
      </c>
      <c r="I666" s="8">
        <v>135</v>
      </c>
      <c r="J666" s="9">
        <f>VLOOKUP(H666,[1]zmluvy_detail!$C$2:$D$172,2,0)</f>
        <v>43217</v>
      </c>
      <c r="K666" s="2" t="s">
        <v>262</v>
      </c>
      <c r="L666" s="11" t="s">
        <v>7</v>
      </c>
      <c r="M666" s="6">
        <v>400</v>
      </c>
      <c r="N666" s="6">
        <f t="shared" si="13"/>
        <v>480</v>
      </c>
      <c r="O666" s="7"/>
      <c r="P666" s="2"/>
    </row>
    <row r="667" spans="1:16" ht="14" x14ac:dyDescent="0.15">
      <c r="A667" s="1" t="s">
        <v>968</v>
      </c>
      <c r="B667" s="2" t="s">
        <v>203</v>
      </c>
      <c r="C667" s="2" t="s">
        <v>1032</v>
      </c>
      <c r="D667" s="2" t="s">
        <v>659</v>
      </c>
      <c r="E667" s="2" t="s">
        <v>660</v>
      </c>
      <c r="F667" s="2" t="s">
        <v>661</v>
      </c>
      <c r="G667" s="2"/>
      <c r="H667" s="2" t="s">
        <v>648</v>
      </c>
      <c r="I667" s="8">
        <v>135</v>
      </c>
      <c r="J667" s="9">
        <f>VLOOKUP(H667,[1]zmluvy_detail!$C$2:$D$172,2,0)</f>
        <v>43217</v>
      </c>
      <c r="K667" s="2" t="s">
        <v>10</v>
      </c>
      <c r="L667" s="5" t="s">
        <v>10</v>
      </c>
      <c r="M667" s="6">
        <v>560</v>
      </c>
      <c r="N667" s="6">
        <f t="shared" si="13"/>
        <v>672</v>
      </c>
      <c r="O667" s="7"/>
      <c r="P667" s="2"/>
    </row>
    <row r="668" spans="1:16" ht="15" x14ac:dyDescent="0.15">
      <c r="A668" s="1" t="s">
        <v>968</v>
      </c>
      <c r="B668" s="2" t="s">
        <v>203</v>
      </c>
      <c r="C668" s="2" t="s">
        <v>1032</v>
      </c>
      <c r="D668" s="2" t="s">
        <v>659</v>
      </c>
      <c r="E668" s="2" t="s">
        <v>660</v>
      </c>
      <c r="F668" s="2" t="s">
        <v>661</v>
      </c>
      <c r="G668" s="2"/>
      <c r="H668" s="2" t="s">
        <v>648</v>
      </c>
      <c r="I668" s="8">
        <v>135</v>
      </c>
      <c r="J668" s="9">
        <f>VLOOKUP(H668,[1]zmluvy_detail!$C$2:$D$172,2,0)</f>
        <v>43217</v>
      </c>
      <c r="K668" s="2" t="s">
        <v>395</v>
      </c>
      <c r="L668" s="11" t="s">
        <v>13</v>
      </c>
      <c r="M668" s="6">
        <v>304</v>
      </c>
      <c r="N668" s="6">
        <f t="shared" si="13"/>
        <v>364.8</v>
      </c>
      <c r="O668" s="7"/>
      <c r="P668" s="2"/>
    </row>
    <row r="669" spans="1:16" ht="15" x14ac:dyDescent="0.15">
      <c r="A669" s="1" t="s">
        <v>968</v>
      </c>
      <c r="B669" s="2" t="s">
        <v>203</v>
      </c>
      <c r="C669" s="2" t="s">
        <v>1032</v>
      </c>
      <c r="D669" s="2" t="s">
        <v>659</v>
      </c>
      <c r="E669" s="2" t="s">
        <v>660</v>
      </c>
      <c r="F669" s="2" t="s">
        <v>661</v>
      </c>
      <c r="G669" s="2"/>
      <c r="H669" s="2" t="s">
        <v>648</v>
      </c>
      <c r="I669" s="8">
        <v>135</v>
      </c>
      <c r="J669" s="9">
        <f>VLOOKUP(H669,[1]zmluvy_detail!$C$2:$D$172,2,0)</f>
        <v>43217</v>
      </c>
      <c r="K669" s="2" t="s">
        <v>281</v>
      </c>
      <c r="L669" s="11" t="s">
        <v>12</v>
      </c>
      <c r="M669" s="6">
        <v>113.44</v>
      </c>
      <c r="N669" s="6">
        <f t="shared" si="13"/>
        <v>136.12799999999999</v>
      </c>
      <c r="O669" s="7"/>
      <c r="P669" s="2"/>
    </row>
    <row r="670" spans="1:16" ht="14" x14ac:dyDescent="0.15">
      <c r="A670" s="1" t="s">
        <v>968</v>
      </c>
      <c r="B670" s="2" t="s">
        <v>203</v>
      </c>
      <c r="C670" s="2" t="s">
        <v>1032</v>
      </c>
      <c r="D670" s="2" t="s">
        <v>659</v>
      </c>
      <c r="E670" s="2" t="s">
        <v>660</v>
      </c>
      <c r="F670" s="2" t="s">
        <v>661</v>
      </c>
      <c r="G670" s="2"/>
      <c r="H670" s="2" t="s">
        <v>648</v>
      </c>
      <c r="I670" s="8">
        <v>135</v>
      </c>
      <c r="J670" s="9">
        <f>VLOOKUP(H670,[1]zmluvy_detail!$C$2:$D$172,2,0)</f>
        <v>43217</v>
      </c>
      <c r="K670" s="2" t="s">
        <v>642</v>
      </c>
      <c r="L670" s="5" t="s">
        <v>13</v>
      </c>
      <c r="M670" s="6">
        <v>280</v>
      </c>
      <c r="N670" s="6">
        <f t="shared" si="13"/>
        <v>336</v>
      </c>
      <c r="O670" s="7"/>
      <c r="P670" s="2"/>
    </row>
    <row r="671" spans="1:16" ht="30" x14ac:dyDescent="0.15">
      <c r="A671" s="1" t="s">
        <v>968</v>
      </c>
      <c r="B671" s="2" t="s">
        <v>203</v>
      </c>
      <c r="C671" s="2" t="s">
        <v>1032</v>
      </c>
      <c r="D671" s="2" t="s">
        <v>659</v>
      </c>
      <c r="E671" s="2" t="s">
        <v>662</v>
      </c>
      <c r="F671" s="2">
        <v>35785306</v>
      </c>
      <c r="G671" s="2"/>
      <c r="H671" s="2" t="s">
        <v>649</v>
      </c>
      <c r="I671" s="8">
        <v>136</v>
      </c>
      <c r="J671" s="9">
        <f>VLOOKUP(H671,[1]zmluvy_detail!$C$2:$D$172,2,0)</f>
        <v>43214</v>
      </c>
      <c r="K671" s="2" t="s">
        <v>276</v>
      </c>
      <c r="L671" s="11" t="s">
        <v>16</v>
      </c>
      <c r="M671" s="6">
        <v>720</v>
      </c>
      <c r="N671" s="6">
        <f t="shared" si="13"/>
        <v>864</v>
      </c>
      <c r="O671" s="7"/>
      <c r="P671" s="2"/>
    </row>
    <row r="672" spans="1:16" ht="15" x14ac:dyDescent="0.15">
      <c r="A672" s="1" t="s">
        <v>968</v>
      </c>
      <c r="B672" s="2" t="s">
        <v>203</v>
      </c>
      <c r="C672" s="2" t="s">
        <v>1032</v>
      </c>
      <c r="D672" s="2" t="s">
        <v>659</v>
      </c>
      <c r="E672" s="2" t="s">
        <v>662</v>
      </c>
      <c r="F672" s="2">
        <v>35785306</v>
      </c>
      <c r="G672" s="2"/>
      <c r="H672" s="2" t="s">
        <v>649</v>
      </c>
      <c r="I672" s="8">
        <v>136</v>
      </c>
      <c r="J672" s="9">
        <f>VLOOKUP(H672,[1]zmluvy_detail!$C$2:$D$172,2,0)</f>
        <v>43214</v>
      </c>
      <c r="K672" s="2" t="s">
        <v>391</v>
      </c>
      <c r="L672" s="11" t="s">
        <v>6</v>
      </c>
      <c r="M672" s="6">
        <v>600</v>
      </c>
      <c r="N672" s="6">
        <f t="shared" si="13"/>
        <v>720</v>
      </c>
      <c r="O672" s="7"/>
      <c r="P672" s="2"/>
    </row>
    <row r="673" spans="1:16" ht="14" x14ac:dyDescent="0.15">
      <c r="A673" s="1" t="s">
        <v>968</v>
      </c>
      <c r="B673" s="2" t="s">
        <v>203</v>
      </c>
      <c r="C673" s="2" t="s">
        <v>1032</v>
      </c>
      <c r="D673" s="2" t="s">
        <v>659</v>
      </c>
      <c r="E673" s="2" t="s">
        <v>662</v>
      </c>
      <c r="F673" s="2">
        <v>35785306</v>
      </c>
      <c r="G673" s="2"/>
      <c r="H673" s="2" t="s">
        <v>649</v>
      </c>
      <c r="I673" s="8">
        <v>136</v>
      </c>
      <c r="J673" s="9">
        <f>VLOOKUP(H673,[1]zmluvy_detail!$C$2:$D$172,2,0)</f>
        <v>43214</v>
      </c>
      <c r="K673" s="2" t="s">
        <v>392</v>
      </c>
      <c r="L673" s="5" t="s">
        <v>16</v>
      </c>
      <c r="M673" s="6">
        <v>600</v>
      </c>
      <c r="N673" s="6">
        <f t="shared" si="13"/>
        <v>720</v>
      </c>
      <c r="O673" s="7"/>
      <c r="P673" s="2"/>
    </row>
    <row r="674" spans="1:16" ht="15" x14ac:dyDescent="0.15">
      <c r="A674" s="1" t="s">
        <v>968</v>
      </c>
      <c r="B674" s="2" t="s">
        <v>203</v>
      </c>
      <c r="C674" s="2" t="s">
        <v>1032</v>
      </c>
      <c r="D674" s="2" t="s">
        <v>659</v>
      </c>
      <c r="E674" s="2" t="s">
        <v>662</v>
      </c>
      <c r="F674" s="2">
        <v>35785306</v>
      </c>
      <c r="G674" s="2"/>
      <c r="H674" s="2" t="s">
        <v>649</v>
      </c>
      <c r="I674" s="8">
        <v>136</v>
      </c>
      <c r="J674" s="9">
        <f>VLOOKUP(H674,[1]zmluvy_detail!$C$2:$D$172,2,0)</f>
        <v>43214</v>
      </c>
      <c r="K674" s="2" t="s">
        <v>641</v>
      </c>
      <c r="L674" s="11" t="s">
        <v>13</v>
      </c>
      <c r="M674" s="6">
        <v>704</v>
      </c>
      <c r="N674" s="6">
        <f t="shared" si="13"/>
        <v>844.8</v>
      </c>
      <c r="O674" s="7"/>
      <c r="P674" s="2"/>
    </row>
    <row r="675" spans="1:16" ht="15" x14ac:dyDescent="0.15">
      <c r="A675" s="1" t="s">
        <v>968</v>
      </c>
      <c r="B675" s="2" t="s">
        <v>203</v>
      </c>
      <c r="C675" s="2" t="s">
        <v>1032</v>
      </c>
      <c r="D675" s="2" t="s">
        <v>659</v>
      </c>
      <c r="E675" s="2" t="s">
        <v>662</v>
      </c>
      <c r="F675" s="2">
        <v>35785306</v>
      </c>
      <c r="G675" s="2"/>
      <c r="H675" s="2" t="s">
        <v>649</v>
      </c>
      <c r="I675" s="8">
        <v>136</v>
      </c>
      <c r="J675" s="9">
        <f>VLOOKUP(H675,[1]zmluvy_detail!$C$2:$D$172,2,0)</f>
        <v>43214</v>
      </c>
      <c r="K675" s="2" t="s">
        <v>377</v>
      </c>
      <c r="L675" s="11" t="s">
        <v>13</v>
      </c>
      <c r="M675" s="6">
        <v>600</v>
      </c>
      <c r="N675" s="6">
        <f t="shared" si="13"/>
        <v>720</v>
      </c>
      <c r="O675" s="7"/>
      <c r="P675" s="2"/>
    </row>
    <row r="676" spans="1:16" ht="14" x14ac:dyDescent="0.15">
      <c r="A676" s="1" t="s">
        <v>968</v>
      </c>
      <c r="B676" s="2" t="s">
        <v>203</v>
      </c>
      <c r="C676" s="2" t="s">
        <v>1032</v>
      </c>
      <c r="D676" s="2" t="s">
        <v>659</v>
      </c>
      <c r="E676" s="2" t="s">
        <v>662</v>
      </c>
      <c r="F676" s="2">
        <v>35785306</v>
      </c>
      <c r="G676" s="2"/>
      <c r="H676" s="2" t="s">
        <v>649</v>
      </c>
      <c r="I676" s="8">
        <v>136</v>
      </c>
      <c r="J676" s="9">
        <f>VLOOKUP(H676,[1]zmluvy_detail!$C$2:$D$172,2,0)</f>
        <v>43214</v>
      </c>
      <c r="K676" s="2" t="s">
        <v>394</v>
      </c>
      <c r="L676" s="14" t="s">
        <v>13</v>
      </c>
      <c r="M676" s="6">
        <v>640</v>
      </c>
      <c r="N676" s="6">
        <f t="shared" si="13"/>
        <v>768</v>
      </c>
      <c r="O676" s="7"/>
      <c r="P676" s="2"/>
    </row>
    <row r="677" spans="1:16" ht="15" x14ac:dyDescent="0.15">
      <c r="A677" s="1" t="s">
        <v>968</v>
      </c>
      <c r="B677" s="2" t="s">
        <v>203</v>
      </c>
      <c r="C677" s="2" t="s">
        <v>1032</v>
      </c>
      <c r="D677" s="2" t="s">
        <v>659</v>
      </c>
      <c r="E677" s="2" t="s">
        <v>662</v>
      </c>
      <c r="F677" s="2">
        <v>35785306</v>
      </c>
      <c r="G677" s="2"/>
      <c r="H677" s="2" t="s">
        <v>649</v>
      </c>
      <c r="I677" s="8">
        <v>136</v>
      </c>
      <c r="J677" s="9">
        <f>VLOOKUP(H677,[1]zmluvy_detail!$C$2:$D$172,2,0)</f>
        <v>43214</v>
      </c>
      <c r="K677" s="2" t="s">
        <v>15</v>
      </c>
      <c r="L677" s="11" t="s">
        <v>15</v>
      </c>
      <c r="M677" s="6">
        <v>400</v>
      </c>
      <c r="N677" s="6">
        <f t="shared" si="13"/>
        <v>480</v>
      </c>
      <c r="O677" s="7"/>
      <c r="P677" s="2"/>
    </row>
    <row r="678" spans="1:16" ht="15" x14ac:dyDescent="0.15">
      <c r="A678" s="1" t="s">
        <v>968</v>
      </c>
      <c r="B678" s="2" t="s">
        <v>203</v>
      </c>
      <c r="C678" s="2" t="s">
        <v>1032</v>
      </c>
      <c r="D678" s="2" t="s">
        <v>659</v>
      </c>
      <c r="E678" s="2" t="s">
        <v>662</v>
      </c>
      <c r="F678" s="2">
        <v>35785306</v>
      </c>
      <c r="G678" s="2"/>
      <c r="H678" s="2" t="s">
        <v>649</v>
      </c>
      <c r="I678" s="8">
        <v>136</v>
      </c>
      <c r="J678" s="9">
        <f>VLOOKUP(H678,[1]zmluvy_detail!$C$2:$D$172,2,0)</f>
        <v>43214</v>
      </c>
      <c r="K678" s="2" t="s">
        <v>262</v>
      </c>
      <c r="L678" s="11" t="s">
        <v>7</v>
      </c>
      <c r="M678" s="6">
        <v>720</v>
      </c>
      <c r="N678" s="6">
        <f t="shared" si="13"/>
        <v>864</v>
      </c>
      <c r="O678" s="7"/>
      <c r="P678" s="2"/>
    </row>
    <row r="679" spans="1:16" ht="14" x14ac:dyDescent="0.15">
      <c r="A679" s="1" t="s">
        <v>968</v>
      </c>
      <c r="B679" s="2" t="s">
        <v>203</v>
      </c>
      <c r="C679" s="2" t="s">
        <v>1032</v>
      </c>
      <c r="D679" s="2" t="s">
        <v>659</v>
      </c>
      <c r="E679" s="2" t="s">
        <v>662</v>
      </c>
      <c r="F679" s="2">
        <v>35785306</v>
      </c>
      <c r="G679" s="2"/>
      <c r="H679" s="2" t="s">
        <v>649</v>
      </c>
      <c r="I679" s="8">
        <v>136</v>
      </c>
      <c r="J679" s="9">
        <f>VLOOKUP(H679,[1]zmluvy_detail!$C$2:$D$172,2,0)</f>
        <v>43214</v>
      </c>
      <c r="K679" s="2" t="s">
        <v>10</v>
      </c>
      <c r="L679" s="5" t="s">
        <v>10</v>
      </c>
      <c r="M679" s="6">
        <v>440</v>
      </c>
      <c r="N679" s="6">
        <f t="shared" si="13"/>
        <v>528</v>
      </c>
      <c r="O679" s="7"/>
      <c r="P679" s="2"/>
    </row>
    <row r="680" spans="1:16" ht="15" x14ac:dyDescent="0.15">
      <c r="A680" s="1" t="s">
        <v>968</v>
      </c>
      <c r="B680" s="2" t="s">
        <v>203</v>
      </c>
      <c r="C680" s="2" t="s">
        <v>27</v>
      </c>
      <c r="D680" s="2">
        <v>30416094</v>
      </c>
      <c r="E680" s="2" t="s">
        <v>663</v>
      </c>
      <c r="F680" s="2">
        <v>35763469</v>
      </c>
      <c r="G680" s="2"/>
      <c r="H680" s="2" t="s">
        <v>650</v>
      </c>
      <c r="I680" s="8">
        <v>137</v>
      </c>
      <c r="J680" s="9">
        <f>VLOOKUP(H680,[1]zmluvy_detail!$C$2:$D$172,2,0)</f>
        <v>43063</v>
      </c>
      <c r="K680" s="2" t="s">
        <v>280</v>
      </c>
      <c r="L680" s="11" t="s">
        <v>13</v>
      </c>
      <c r="M680" s="6">
        <v>490.88</v>
      </c>
      <c r="N680" s="6">
        <f t="shared" si="13"/>
        <v>589.05599999999993</v>
      </c>
      <c r="O680" s="7"/>
      <c r="P680" s="2"/>
    </row>
    <row r="681" spans="1:16" ht="15" x14ac:dyDescent="0.15">
      <c r="A681" s="1" t="s">
        <v>968</v>
      </c>
      <c r="B681" s="2" t="s">
        <v>203</v>
      </c>
      <c r="C681" s="2" t="s">
        <v>27</v>
      </c>
      <c r="D681" s="2">
        <v>30416094</v>
      </c>
      <c r="E681" s="2" t="s">
        <v>663</v>
      </c>
      <c r="F681" s="2">
        <v>35763469</v>
      </c>
      <c r="G681" s="2"/>
      <c r="H681" s="2" t="s">
        <v>650</v>
      </c>
      <c r="I681" s="8">
        <v>137</v>
      </c>
      <c r="J681" s="9">
        <f>VLOOKUP(H681,[1]zmluvy_detail!$C$2:$D$172,2,0)</f>
        <v>43063</v>
      </c>
      <c r="K681" s="2" t="s">
        <v>382</v>
      </c>
      <c r="L681" s="11" t="s">
        <v>7</v>
      </c>
      <c r="M681" s="6">
        <v>446.24</v>
      </c>
      <c r="N681" s="6">
        <f t="shared" si="13"/>
        <v>535.48799999999994</v>
      </c>
      <c r="O681" s="7"/>
      <c r="P681" s="2"/>
    </row>
    <row r="682" spans="1:16" ht="30" x14ac:dyDescent="0.15">
      <c r="A682" s="1" t="s">
        <v>968</v>
      </c>
      <c r="B682" s="2" t="s">
        <v>203</v>
      </c>
      <c r="C682" s="2" t="s">
        <v>27</v>
      </c>
      <c r="D682" s="2">
        <v>30416094</v>
      </c>
      <c r="E682" s="2" t="s">
        <v>663</v>
      </c>
      <c r="F682" s="2">
        <v>35763469</v>
      </c>
      <c r="G682" s="2"/>
      <c r="H682" s="2" t="s">
        <v>650</v>
      </c>
      <c r="I682" s="8">
        <v>137</v>
      </c>
      <c r="J682" s="9">
        <f>VLOOKUP(H682,[1]zmluvy_detail!$C$2:$D$172,2,0)</f>
        <v>43063</v>
      </c>
      <c r="K682" s="2" t="s">
        <v>276</v>
      </c>
      <c r="L682" s="11" t="s">
        <v>16</v>
      </c>
      <c r="M682" s="6">
        <v>580.16</v>
      </c>
      <c r="N682" s="6">
        <f t="shared" si="13"/>
        <v>696.19199999999989</v>
      </c>
      <c r="O682" s="7"/>
      <c r="P682" s="2"/>
    </row>
    <row r="683" spans="1:16" ht="14" x14ac:dyDescent="0.15">
      <c r="A683" s="1" t="s">
        <v>968</v>
      </c>
      <c r="B683" s="2" t="s">
        <v>203</v>
      </c>
      <c r="C683" s="2" t="s">
        <v>27</v>
      </c>
      <c r="D683" s="2">
        <v>30416094</v>
      </c>
      <c r="E683" s="2" t="s">
        <v>663</v>
      </c>
      <c r="F683" s="2">
        <v>35763469</v>
      </c>
      <c r="G683" s="2"/>
      <c r="H683" s="2" t="s">
        <v>650</v>
      </c>
      <c r="I683" s="8">
        <v>137</v>
      </c>
      <c r="J683" s="9">
        <f>VLOOKUP(H683,[1]zmluvy_detail!$C$2:$D$172,2,0)</f>
        <v>43063</v>
      </c>
      <c r="K683" s="2" t="s">
        <v>10</v>
      </c>
      <c r="L683" s="5" t="s">
        <v>10</v>
      </c>
      <c r="M683" s="6">
        <v>357.04</v>
      </c>
      <c r="N683" s="6">
        <f t="shared" si="13"/>
        <v>428.44800000000004</v>
      </c>
      <c r="O683" s="7"/>
      <c r="P683" s="2"/>
    </row>
    <row r="684" spans="1:16" ht="15" x14ac:dyDescent="0.15">
      <c r="A684" s="1" t="s">
        <v>968</v>
      </c>
      <c r="B684" s="2" t="s">
        <v>203</v>
      </c>
      <c r="C684" s="2" t="s">
        <v>27</v>
      </c>
      <c r="D684" s="2">
        <v>30416094</v>
      </c>
      <c r="E684" s="2" t="s">
        <v>663</v>
      </c>
      <c r="F684" s="2">
        <v>35763469</v>
      </c>
      <c r="G684" s="2"/>
      <c r="H684" s="2" t="s">
        <v>650</v>
      </c>
      <c r="I684" s="8">
        <v>137</v>
      </c>
      <c r="J684" s="9">
        <f>VLOOKUP(H684,[1]zmluvy_detail!$C$2:$D$172,2,0)</f>
        <v>43063</v>
      </c>
      <c r="K684" s="2" t="s">
        <v>13</v>
      </c>
      <c r="L684" s="11" t="s">
        <v>13</v>
      </c>
      <c r="M684" s="6">
        <v>446.24</v>
      </c>
      <c r="N684" s="6">
        <f t="shared" ref="N684:N697" si="14">M684*1.2</f>
        <v>535.48799999999994</v>
      </c>
      <c r="O684" s="7"/>
      <c r="P684" s="2"/>
    </row>
    <row r="685" spans="1:16" ht="15" x14ac:dyDescent="0.15">
      <c r="A685" s="1" t="s">
        <v>968</v>
      </c>
      <c r="B685" s="2" t="s">
        <v>203</v>
      </c>
      <c r="C685" s="2" t="s">
        <v>27</v>
      </c>
      <c r="D685" s="2">
        <v>30416094</v>
      </c>
      <c r="E685" s="2" t="s">
        <v>663</v>
      </c>
      <c r="F685" s="2">
        <v>35763469</v>
      </c>
      <c r="G685" s="2"/>
      <c r="H685" s="2" t="s">
        <v>650</v>
      </c>
      <c r="I685" s="8">
        <v>137</v>
      </c>
      <c r="J685" s="9">
        <f>VLOOKUP(H685,[1]zmluvy_detail!$C$2:$D$172,2,0)</f>
        <v>43063</v>
      </c>
      <c r="K685" s="2" t="s">
        <v>15</v>
      </c>
      <c r="L685" s="11" t="s">
        <v>15</v>
      </c>
      <c r="M685" s="6">
        <v>357.04</v>
      </c>
      <c r="N685" s="6">
        <f t="shared" si="14"/>
        <v>428.44800000000004</v>
      </c>
      <c r="O685" s="7"/>
      <c r="P685" s="2"/>
    </row>
    <row r="686" spans="1:16" ht="14" x14ac:dyDescent="0.15">
      <c r="A686" s="1" t="s">
        <v>968</v>
      </c>
      <c r="B686" s="2" t="s">
        <v>203</v>
      </c>
      <c r="C686" s="2" t="s">
        <v>1033</v>
      </c>
      <c r="D686" s="2" t="s">
        <v>664</v>
      </c>
      <c r="E686" s="2" t="s">
        <v>665</v>
      </c>
      <c r="F686" s="16">
        <v>31385401</v>
      </c>
      <c r="G686" s="2"/>
      <c r="H686" s="2" t="s">
        <v>628</v>
      </c>
      <c r="I686" s="8">
        <v>138</v>
      </c>
      <c r="J686" s="9">
        <f>VLOOKUP(H686,[1]zmluvy_detail!$C$2:$D$172,2,0)</f>
        <v>42247</v>
      </c>
      <c r="K686" s="2" t="s">
        <v>621</v>
      </c>
      <c r="L686" s="5" t="s">
        <v>11</v>
      </c>
      <c r="M686" s="6">
        <v>541</v>
      </c>
      <c r="N686" s="6">
        <f t="shared" si="14"/>
        <v>649.19999999999993</v>
      </c>
      <c r="O686" s="7"/>
      <c r="P686" s="2"/>
    </row>
    <row r="687" spans="1:16" ht="15" x14ac:dyDescent="0.15">
      <c r="A687" s="1" t="s">
        <v>968</v>
      </c>
      <c r="B687" s="2" t="s">
        <v>203</v>
      </c>
      <c r="C687" s="2" t="s">
        <v>1033</v>
      </c>
      <c r="D687" s="2" t="s">
        <v>664</v>
      </c>
      <c r="E687" s="2" t="s">
        <v>665</v>
      </c>
      <c r="F687" s="16">
        <v>31385401</v>
      </c>
      <c r="G687" s="2"/>
      <c r="H687" s="2" t="s">
        <v>628</v>
      </c>
      <c r="I687" s="8">
        <v>138</v>
      </c>
      <c r="J687" s="9">
        <f>VLOOKUP(H687,[1]zmluvy_detail!$C$2:$D$172,2,0)</f>
        <v>42247</v>
      </c>
      <c r="K687" s="2" t="s">
        <v>622</v>
      </c>
      <c r="L687" s="11" t="s">
        <v>14</v>
      </c>
      <c r="M687" s="6">
        <v>610</v>
      </c>
      <c r="N687" s="6">
        <f t="shared" si="14"/>
        <v>732</v>
      </c>
      <c r="O687" s="7"/>
      <c r="P687" s="2"/>
    </row>
    <row r="688" spans="1:16" ht="14" x14ac:dyDescent="0.15">
      <c r="A688" s="1" t="s">
        <v>968</v>
      </c>
      <c r="B688" s="2" t="s">
        <v>203</v>
      </c>
      <c r="C688" s="2" t="s">
        <v>1033</v>
      </c>
      <c r="D688" s="2" t="s">
        <v>664</v>
      </c>
      <c r="E688" s="2" t="s">
        <v>665</v>
      </c>
      <c r="F688" s="16">
        <v>31385401</v>
      </c>
      <c r="G688" s="2"/>
      <c r="H688" s="2" t="s">
        <v>628</v>
      </c>
      <c r="I688" s="8">
        <v>138</v>
      </c>
      <c r="J688" s="9">
        <f>VLOOKUP(H688,[1]zmluvy_detail!$C$2:$D$172,2,0)</f>
        <v>42247</v>
      </c>
      <c r="K688" s="2" t="s">
        <v>623</v>
      </c>
      <c r="L688" s="5" t="s">
        <v>13</v>
      </c>
      <c r="M688" s="6">
        <v>720</v>
      </c>
      <c r="N688" s="6">
        <f t="shared" si="14"/>
        <v>864</v>
      </c>
      <c r="O688" s="7"/>
      <c r="P688" s="2"/>
    </row>
    <row r="689" spans="1:16" ht="15" x14ac:dyDescent="0.15">
      <c r="A689" s="1" t="s">
        <v>968</v>
      </c>
      <c r="B689" s="2" t="s">
        <v>203</v>
      </c>
      <c r="C689" s="2" t="s">
        <v>1033</v>
      </c>
      <c r="D689" s="2" t="s">
        <v>664</v>
      </c>
      <c r="E689" s="2" t="s">
        <v>665</v>
      </c>
      <c r="F689" s="16">
        <v>31385401</v>
      </c>
      <c r="G689" s="2"/>
      <c r="H689" s="2" t="s">
        <v>628</v>
      </c>
      <c r="I689" s="8">
        <v>138</v>
      </c>
      <c r="J689" s="9">
        <f>VLOOKUP(H689,[1]zmluvy_detail!$C$2:$D$172,2,0)</f>
        <v>42247</v>
      </c>
      <c r="K689" s="2" t="s">
        <v>280</v>
      </c>
      <c r="L689" s="11" t="s">
        <v>13</v>
      </c>
      <c r="M689" s="6">
        <v>800</v>
      </c>
      <c r="N689" s="6">
        <f t="shared" si="14"/>
        <v>960</v>
      </c>
      <c r="O689" s="7"/>
      <c r="P689" s="2"/>
    </row>
    <row r="690" spans="1:16" ht="15" x14ac:dyDescent="0.15">
      <c r="A690" s="1" t="s">
        <v>968</v>
      </c>
      <c r="B690" s="2" t="s">
        <v>203</v>
      </c>
      <c r="C690" s="2" t="s">
        <v>1033</v>
      </c>
      <c r="D690" s="2" t="s">
        <v>664</v>
      </c>
      <c r="E690" s="2" t="s">
        <v>665</v>
      </c>
      <c r="F690" s="16">
        <v>31385401</v>
      </c>
      <c r="G690" s="2"/>
      <c r="H690" s="2" t="s">
        <v>628</v>
      </c>
      <c r="I690" s="8">
        <v>138</v>
      </c>
      <c r="J690" s="9">
        <f>VLOOKUP(H690,[1]zmluvy_detail!$C$2:$D$172,2,0)</f>
        <v>42247</v>
      </c>
      <c r="K690" s="2" t="s">
        <v>624</v>
      </c>
      <c r="L690" s="11" t="s">
        <v>13</v>
      </c>
      <c r="M690" s="6">
        <v>830</v>
      </c>
      <c r="N690" s="6">
        <f t="shared" si="14"/>
        <v>996</v>
      </c>
      <c r="O690" s="7"/>
      <c r="P690" s="2"/>
    </row>
    <row r="691" spans="1:16" ht="14" x14ac:dyDescent="0.15">
      <c r="A691" s="1" t="s">
        <v>968</v>
      </c>
      <c r="B691" s="2" t="s">
        <v>203</v>
      </c>
      <c r="C691" s="2" t="s">
        <v>1033</v>
      </c>
      <c r="D691" s="2" t="s">
        <v>664</v>
      </c>
      <c r="E691" s="2" t="s">
        <v>665</v>
      </c>
      <c r="F691" s="16">
        <v>31385401</v>
      </c>
      <c r="G691" s="2"/>
      <c r="H691" s="2" t="s">
        <v>628</v>
      </c>
      <c r="I691" s="8">
        <v>138</v>
      </c>
      <c r="J691" s="9">
        <f>VLOOKUP(H691,[1]zmluvy_detail!$C$2:$D$172,2,0)</f>
        <v>42247</v>
      </c>
      <c r="K691" s="2" t="s">
        <v>10</v>
      </c>
      <c r="L691" s="5" t="s">
        <v>10</v>
      </c>
      <c r="M691" s="6">
        <v>700</v>
      </c>
      <c r="N691" s="6">
        <f t="shared" si="14"/>
        <v>840</v>
      </c>
      <c r="O691" s="7"/>
      <c r="P691" s="2"/>
    </row>
    <row r="692" spans="1:16" ht="14" x14ac:dyDescent="0.15">
      <c r="A692" s="1" t="s">
        <v>968</v>
      </c>
      <c r="B692" s="2" t="s">
        <v>203</v>
      </c>
      <c r="C692" s="2" t="s">
        <v>1033</v>
      </c>
      <c r="D692" s="2" t="s">
        <v>664</v>
      </c>
      <c r="E692" s="2" t="s">
        <v>665</v>
      </c>
      <c r="F692" s="16">
        <v>31385401</v>
      </c>
      <c r="G692" s="2"/>
      <c r="H692" s="2" t="s">
        <v>628</v>
      </c>
      <c r="I692" s="8">
        <v>138</v>
      </c>
      <c r="J692" s="9">
        <f>VLOOKUP(H692,[1]zmluvy_detail!$C$2:$D$172,2,0)</f>
        <v>42247</v>
      </c>
      <c r="K692" s="2" t="s">
        <v>62</v>
      </c>
      <c r="L692" s="5" t="s">
        <v>11</v>
      </c>
      <c r="M692" s="6">
        <v>660</v>
      </c>
      <c r="N692" s="6">
        <f t="shared" si="14"/>
        <v>792</v>
      </c>
      <c r="O692" s="7"/>
      <c r="P692" s="2"/>
    </row>
    <row r="693" spans="1:16" ht="30" x14ac:dyDescent="0.15">
      <c r="A693" s="1" t="s">
        <v>968</v>
      </c>
      <c r="B693" s="2" t="s">
        <v>203</v>
      </c>
      <c r="C693" s="2" t="s">
        <v>1033</v>
      </c>
      <c r="D693" s="2" t="s">
        <v>664</v>
      </c>
      <c r="E693" s="2" t="s">
        <v>665</v>
      </c>
      <c r="F693" s="16">
        <v>31385401</v>
      </c>
      <c r="G693" s="2"/>
      <c r="H693" s="2" t="s">
        <v>628</v>
      </c>
      <c r="I693" s="8">
        <v>138</v>
      </c>
      <c r="J693" s="9">
        <f>VLOOKUP(H693,[1]zmluvy_detail!$C$2:$D$172,2,0)</f>
        <v>42247</v>
      </c>
      <c r="K693" s="2" t="s">
        <v>276</v>
      </c>
      <c r="L693" s="11" t="s">
        <v>16</v>
      </c>
      <c r="M693" s="6">
        <v>867</v>
      </c>
      <c r="N693" s="6">
        <f t="shared" si="14"/>
        <v>1040.3999999999999</v>
      </c>
      <c r="O693" s="7"/>
      <c r="P693" s="2"/>
    </row>
    <row r="694" spans="1:16" ht="30" x14ac:dyDescent="0.15">
      <c r="A694" s="1" t="s">
        <v>968</v>
      </c>
      <c r="B694" s="2" t="s">
        <v>203</v>
      </c>
      <c r="C694" s="2" t="s">
        <v>1033</v>
      </c>
      <c r="D694" s="2" t="s">
        <v>664</v>
      </c>
      <c r="E694" s="2" t="s">
        <v>666</v>
      </c>
      <c r="F694" s="2">
        <v>35785306</v>
      </c>
      <c r="G694" s="2"/>
      <c r="H694" s="2" t="s">
        <v>651</v>
      </c>
      <c r="I694" s="8">
        <v>139</v>
      </c>
      <c r="J694" s="9">
        <f>VLOOKUP(H694,[1]zmluvy_detail!$C$2:$D$172,2,0)</f>
        <v>43689</v>
      </c>
      <c r="K694" s="2" t="s">
        <v>276</v>
      </c>
      <c r="L694" s="11" t="s">
        <v>16</v>
      </c>
      <c r="M694" s="6">
        <v>812</v>
      </c>
      <c r="N694" s="6">
        <f t="shared" si="14"/>
        <v>974.4</v>
      </c>
      <c r="O694" s="7"/>
      <c r="P694" s="2"/>
    </row>
    <row r="695" spans="1:16" ht="15" x14ac:dyDescent="0.15">
      <c r="A695" s="1" t="s">
        <v>968</v>
      </c>
      <c r="B695" s="2" t="s">
        <v>203</v>
      </c>
      <c r="C695" s="2" t="s">
        <v>1033</v>
      </c>
      <c r="D695" s="2" t="s">
        <v>664</v>
      </c>
      <c r="E695" s="2" t="s">
        <v>666</v>
      </c>
      <c r="F695" s="2">
        <v>35785306</v>
      </c>
      <c r="G695" s="2"/>
      <c r="H695" s="2" t="s">
        <v>651</v>
      </c>
      <c r="I695" s="8">
        <v>139</v>
      </c>
      <c r="J695" s="9">
        <f>VLOOKUP(H695,[1]zmluvy_detail!$C$2:$D$172,2,0)</f>
        <v>43689</v>
      </c>
      <c r="K695" s="2" t="s">
        <v>643</v>
      </c>
      <c r="L695" s="11" t="s">
        <v>13</v>
      </c>
      <c r="M695" s="6">
        <v>996</v>
      </c>
      <c r="N695" s="6">
        <f t="shared" si="14"/>
        <v>1195.2</v>
      </c>
      <c r="O695" s="7"/>
      <c r="P695" s="2"/>
    </row>
    <row r="696" spans="1:16" ht="14" x14ac:dyDescent="0.15">
      <c r="A696" s="1" t="s">
        <v>968</v>
      </c>
      <c r="B696" s="2" t="s">
        <v>203</v>
      </c>
      <c r="C696" s="2" t="s">
        <v>1033</v>
      </c>
      <c r="D696" s="2" t="s">
        <v>664</v>
      </c>
      <c r="E696" s="2" t="s">
        <v>666</v>
      </c>
      <c r="F696" s="2">
        <v>35785306</v>
      </c>
      <c r="G696" s="2"/>
      <c r="H696" s="2" t="s">
        <v>651</v>
      </c>
      <c r="I696" s="8">
        <v>139</v>
      </c>
      <c r="J696" s="9">
        <f>VLOOKUP(H696,[1]zmluvy_detail!$C$2:$D$172,2,0)</f>
        <v>43689</v>
      </c>
      <c r="K696" s="2" t="s">
        <v>644</v>
      </c>
      <c r="L696" s="5" t="s">
        <v>9</v>
      </c>
      <c r="M696" s="6">
        <v>404</v>
      </c>
      <c r="N696" s="6">
        <f t="shared" si="14"/>
        <v>484.79999999999995</v>
      </c>
      <c r="O696" s="7"/>
      <c r="P696" s="2"/>
    </row>
    <row r="697" spans="1:16" ht="30" x14ac:dyDescent="0.15">
      <c r="A697" s="1" t="s">
        <v>968</v>
      </c>
      <c r="B697" s="2" t="s">
        <v>203</v>
      </c>
      <c r="C697" s="2" t="s">
        <v>1033</v>
      </c>
      <c r="D697" s="2" t="s">
        <v>664</v>
      </c>
      <c r="E697" s="2" t="s">
        <v>666</v>
      </c>
      <c r="F697" s="2">
        <v>35785306</v>
      </c>
      <c r="G697" s="2"/>
      <c r="H697" s="2" t="s">
        <v>651</v>
      </c>
      <c r="I697" s="8">
        <v>139</v>
      </c>
      <c r="J697" s="9">
        <f>VLOOKUP(H697,[1]zmluvy_detail!$C$2:$D$172,2,0)</f>
        <v>43689</v>
      </c>
      <c r="K697" s="2" t="s">
        <v>645</v>
      </c>
      <c r="L697" s="11" t="s">
        <v>0</v>
      </c>
      <c r="M697" s="6">
        <v>520</v>
      </c>
      <c r="N697" s="6">
        <f t="shared" si="14"/>
        <v>624</v>
      </c>
      <c r="O697" s="7"/>
      <c r="P697" s="2"/>
    </row>
    <row r="698" spans="1:16" ht="15" x14ac:dyDescent="0.15">
      <c r="A698" s="1" t="s">
        <v>968</v>
      </c>
      <c r="B698" s="2" t="s">
        <v>203</v>
      </c>
      <c r="C698" s="2" t="s">
        <v>714</v>
      </c>
      <c r="D698" s="2">
        <v>35823542</v>
      </c>
      <c r="E698" s="2" t="s">
        <v>715</v>
      </c>
      <c r="F698" s="2">
        <v>31605052</v>
      </c>
      <c r="G698" s="2"/>
      <c r="H698" s="2" t="s">
        <v>698</v>
      </c>
      <c r="I698" s="8">
        <v>140</v>
      </c>
      <c r="J698" s="9">
        <f>VLOOKUP(H698,[1]zmluvy_detail!$C$2:$D$172,2,0)</f>
        <v>42723</v>
      </c>
      <c r="K698" s="2" t="s">
        <v>667</v>
      </c>
      <c r="L698" s="11" t="s">
        <v>8</v>
      </c>
      <c r="M698" s="6">
        <v>690</v>
      </c>
      <c r="N698" s="6">
        <v>828</v>
      </c>
      <c r="O698" s="7"/>
      <c r="P698" s="2"/>
    </row>
    <row r="699" spans="1:16" ht="45" x14ac:dyDescent="0.15">
      <c r="A699" s="1" t="s">
        <v>968</v>
      </c>
      <c r="B699" s="2" t="s">
        <v>203</v>
      </c>
      <c r="C699" s="2" t="s">
        <v>716</v>
      </c>
      <c r="D699" s="2">
        <v>31341977</v>
      </c>
      <c r="E699" s="2" t="s">
        <v>717</v>
      </c>
      <c r="F699" s="2">
        <v>35795174</v>
      </c>
      <c r="G699" s="2"/>
      <c r="H699" s="2" t="s">
        <v>699</v>
      </c>
      <c r="I699" s="8">
        <v>141</v>
      </c>
      <c r="J699" s="9">
        <v>40909</v>
      </c>
      <c r="K699" s="10" t="s">
        <v>668</v>
      </c>
      <c r="L699" s="11" t="s">
        <v>14</v>
      </c>
      <c r="M699" s="6">
        <v>680</v>
      </c>
      <c r="N699" s="6">
        <v>816</v>
      </c>
      <c r="O699" s="7"/>
      <c r="P699" s="2"/>
    </row>
    <row r="700" spans="1:16" ht="15" x14ac:dyDescent="0.15">
      <c r="A700" s="1" t="s">
        <v>968</v>
      </c>
      <c r="B700" s="2" t="s">
        <v>203</v>
      </c>
      <c r="C700" s="2" t="s">
        <v>718</v>
      </c>
      <c r="D700" s="2">
        <v>31341977</v>
      </c>
      <c r="E700" s="2" t="s">
        <v>719</v>
      </c>
      <c r="F700" s="2">
        <v>603783</v>
      </c>
      <c r="G700" s="2"/>
      <c r="H700" s="2" t="s">
        <v>700</v>
      </c>
      <c r="I700" s="8">
        <v>142</v>
      </c>
      <c r="J700" s="9">
        <f>VLOOKUP(H700,[1]zmluvy_detail!$C$2:$D$172,2,0)</f>
        <v>43433</v>
      </c>
      <c r="K700" s="2" t="s">
        <v>669</v>
      </c>
      <c r="L700" s="11" t="s">
        <v>14</v>
      </c>
      <c r="M700" s="6">
        <v>832</v>
      </c>
      <c r="N700" s="6">
        <v>998.4</v>
      </c>
      <c r="O700" s="7"/>
      <c r="P700" s="2"/>
    </row>
    <row r="701" spans="1:16" ht="15" x14ac:dyDescent="0.15">
      <c r="A701" s="1" t="s">
        <v>968</v>
      </c>
      <c r="B701" s="2" t="s">
        <v>203</v>
      </c>
      <c r="C701" s="2" t="s">
        <v>718</v>
      </c>
      <c r="D701" s="2">
        <v>31341977</v>
      </c>
      <c r="E701" s="2" t="s">
        <v>719</v>
      </c>
      <c r="F701" s="2">
        <v>603783</v>
      </c>
      <c r="G701" s="2"/>
      <c r="H701" s="2" t="s">
        <v>700</v>
      </c>
      <c r="I701" s="8">
        <v>142</v>
      </c>
      <c r="J701" s="9">
        <f>VLOOKUP(H701,[1]zmluvy_detail!$C$2:$D$172,2,0)</f>
        <v>43433</v>
      </c>
      <c r="K701" s="2" t="s">
        <v>669</v>
      </c>
      <c r="L701" s="11" t="s">
        <v>10</v>
      </c>
      <c r="M701" s="6">
        <v>832</v>
      </c>
      <c r="N701" s="6">
        <v>998.4</v>
      </c>
      <c r="O701" s="7"/>
      <c r="P701" s="2"/>
    </row>
    <row r="702" spans="1:16" ht="15" x14ac:dyDescent="0.15">
      <c r="A702" s="1" t="s">
        <v>968</v>
      </c>
      <c r="B702" s="2" t="s">
        <v>203</v>
      </c>
      <c r="C702" s="2" t="s">
        <v>415</v>
      </c>
      <c r="D702" s="2">
        <v>30845572</v>
      </c>
      <c r="E702" s="2" t="s">
        <v>720</v>
      </c>
      <c r="F702" s="2">
        <v>35785306</v>
      </c>
      <c r="G702" s="2"/>
      <c r="H702" s="18" t="s">
        <v>701</v>
      </c>
      <c r="I702" s="8">
        <v>143</v>
      </c>
      <c r="J702" s="9">
        <f>VLOOKUP(H702,[1]zmluvy_detail!$C$2:$D$172,2,0)</f>
        <v>43285</v>
      </c>
      <c r="K702" s="2" t="s">
        <v>670</v>
      </c>
      <c r="L702" s="11" t="s">
        <v>7</v>
      </c>
      <c r="M702" s="6">
        <v>815</v>
      </c>
      <c r="N702" s="6">
        <v>978</v>
      </c>
      <c r="O702" s="7"/>
      <c r="P702" s="2"/>
    </row>
    <row r="703" spans="1:16" ht="15" x14ac:dyDescent="0.15">
      <c r="A703" s="1" t="s">
        <v>968</v>
      </c>
      <c r="B703" s="2" t="s">
        <v>203</v>
      </c>
      <c r="C703" s="2" t="s">
        <v>415</v>
      </c>
      <c r="D703" s="2">
        <v>30845572</v>
      </c>
      <c r="E703" s="2" t="s">
        <v>720</v>
      </c>
      <c r="F703" s="2">
        <v>35785306</v>
      </c>
      <c r="G703" s="2"/>
      <c r="H703" s="18" t="s">
        <v>701</v>
      </c>
      <c r="I703" s="8">
        <v>143</v>
      </c>
      <c r="J703" s="9">
        <f>VLOOKUP(H703,[1]zmluvy_detail!$C$2:$D$172,2,0)</f>
        <v>43285</v>
      </c>
      <c r="K703" s="2" t="s">
        <v>671</v>
      </c>
      <c r="L703" s="11" t="s">
        <v>13</v>
      </c>
      <c r="M703" s="6">
        <v>419</v>
      </c>
      <c r="N703" s="6">
        <v>502.79999999999995</v>
      </c>
      <c r="O703" s="7"/>
      <c r="P703" s="2"/>
    </row>
    <row r="704" spans="1:16" ht="14" x14ac:dyDescent="0.15">
      <c r="A704" s="1" t="s">
        <v>968</v>
      </c>
      <c r="B704" s="2" t="s">
        <v>203</v>
      </c>
      <c r="C704" s="2" t="s">
        <v>415</v>
      </c>
      <c r="D704" s="2">
        <v>30845572</v>
      </c>
      <c r="E704" s="2" t="s">
        <v>720</v>
      </c>
      <c r="F704" s="2">
        <v>35785306</v>
      </c>
      <c r="G704" s="2"/>
      <c r="H704" s="18" t="s">
        <v>701</v>
      </c>
      <c r="I704" s="8">
        <v>143</v>
      </c>
      <c r="J704" s="9">
        <f>VLOOKUP(H704,[1]zmluvy_detail!$C$2:$D$172,2,0)</f>
        <v>43285</v>
      </c>
      <c r="K704" s="2" t="s">
        <v>672</v>
      </c>
      <c r="L704" s="5" t="s">
        <v>13</v>
      </c>
      <c r="M704" s="6">
        <v>590</v>
      </c>
      <c r="N704" s="6">
        <v>708</v>
      </c>
      <c r="O704" s="7"/>
      <c r="P704" s="2"/>
    </row>
    <row r="705" spans="1:16" ht="15" x14ac:dyDescent="0.15">
      <c r="A705" s="1" t="s">
        <v>968</v>
      </c>
      <c r="B705" s="2" t="s">
        <v>203</v>
      </c>
      <c r="C705" s="2" t="s">
        <v>415</v>
      </c>
      <c r="D705" s="2">
        <v>30845572</v>
      </c>
      <c r="E705" s="2" t="s">
        <v>720</v>
      </c>
      <c r="F705" s="2">
        <v>35785306</v>
      </c>
      <c r="G705" s="2"/>
      <c r="H705" s="18" t="s">
        <v>701</v>
      </c>
      <c r="I705" s="8">
        <v>143</v>
      </c>
      <c r="J705" s="9">
        <f>VLOOKUP(H705,[1]zmluvy_detail!$C$2:$D$172,2,0)</f>
        <v>43285</v>
      </c>
      <c r="K705" s="2" t="s">
        <v>673</v>
      </c>
      <c r="L705" s="11" t="s">
        <v>6</v>
      </c>
      <c r="M705" s="6">
        <v>932</v>
      </c>
      <c r="N705" s="6">
        <v>1118.3999999999999</v>
      </c>
      <c r="O705" s="7"/>
      <c r="P705" s="2"/>
    </row>
    <row r="706" spans="1:16" ht="14" x14ac:dyDescent="0.15">
      <c r="A706" s="1" t="s">
        <v>968</v>
      </c>
      <c r="B706" s="2" t="s">
        <v>203</v>
      </c>
      <c r="C706" s="2" t="s">
        <v>415</v>
      </c>
      <c r="D706" s="2">
        <v>30845572</v>
      </c>
      <c r="E706" s="2" t="s">
        <v>720</v>
      </c>
      <c r="F706" s="2">
        <v>35785306</v>
      </c>
      <c r="G706" s="2"/>
      <c r="H706" s="18" t="s">
        <v>701</v>
      </c>
      <c r="I706" s="8">
        <v>143</v>
      </c>
      <c r="J706" s="9">
        <f>VLOOKUP(H706,[1]zmluvy_detail!$C$2:$D$172,2,0)</f>
        <v>43285</v>
      </c>
      <c r="K706" s="2" t="s">
        <v>674</v>
      </c>
      <c r="L706" s="5" t="s">
        <v>14</v>
      </c>
      <c r="M706" s="6">
        <v>932</v>
      </c>
      <c r="N706" s="6">
        <v>1118.3999999999999</v>
      </c>
      <c r="O706" s="7"/>
      <c r="P706" s="2"/>
    </row>
    <row r="707" spans="1:16" ht="14" x14ac:dyDescent="0.15">
      <c r="A707" s="1" t="s">
        <v>968</v>
      </c>
      <c r="B707" s="2" t="s">
        <v>203</v>
      </c>
      <c r="C707" s="2" t="s">
        <v>415</v>
      </c>
      <c r="D707" s="2">
        <v>30845572</v>
      </c>
      <c r="E707" s="2" t="s">
        <v>720</v>
      </c>
      <c r="F707" s="2">
        <v>35785306</v>
      </c>
      <c r="G707" s="2"/>
      <c r="H707" s="18" t="s">
        <v>701</v>
      </c>
      <c r="I707" s="8">
        <v>143</v>
      </c>
      <c r="J707" s="9">
        <f>VLOOKUP(H707,[1]zmluvy_detail!$C$2:$D$172,2,0)</f>
        <v>43285</v>
      </c>
      <c r="K707" s="2" t="s">
        <v>675</v>
      </c>
      <c r="L707" s="5" t="s">
        <v>10</v>
      </c>
      <c r="M707" s="6">
        <v>419</v>
      </c>
      <c r="N707" s="6">
        <v>502.79999999999995</v>
      </c>
      <c r="O707" s="7"/>
      <c r="P707" s="2"/>
    </row>
    <row r="708" spans="1:16" ht="14" x14ac:dyDescent="0.15">
      <c r="A708" s="1" t="s">
        <v>968</v>
      </c>
      <c r="B708" s="2" t="s">
        <v>203</v>
      </c>
      <c r="C708" s="2" t="s">
        <v>415</v>
      </c>
      <c r="D708" s="2">
        <v>30845572</v>
      </c>
      <c r="E708" s="2" t="s">
        <v>720</v>
      </c>
      <c r="F708" s="2">
        <v>35785306</v>
      </c>
      <c r="G708" s="2"/>
      <c r="H708" s="18" t="s">
        <v>701</v>
      </c>
      <c r="I708" s="8">
        <v>143</v>
      </c>
      <c r="J708" s="9">
        <f>VLOOKUP(H708,[1]zmluvy_detail!$C$2:$D$172,2,0)</f>
        <v>43285</v>
      </c>
      <c r="K708" s="2" t="s">
        <v>676</v>
      </c>
      <c r="L708" s="5" t="s">
        <v>10</v>
      </c>
      <c r="M708" s="6">
        <v>419</v>
      </c>
      <c r="N708" s="6">
        <v>502.79999999999995</v>
      </c>
      <c r="O708" s="7"/>
      <c r="P708" s="2"/>
    </row>
    <row r="709" spans="1:16" ht="15" x14ac:dyDescent="0.15">
      <c r="A709" s="1" t="s">
        <v>968</v>
      </c>
      <c r="B709" s="2" t="s">
        <v>203</v>
      </c>
      <c r="C709" s="2" t="s">
        <v>415</v>
      </c>
      <c r="D709" s="2">
        <v>30845572</v>
      </c>
      <c r="E709" s="2" t="s">
        <v>720</v>
      </c>
      <c r="F709" s="2">
        <v>35785306</v>
      </c>
      <c r="G709" s="2"/>
      <c r="H709" s="18" t="s">
        <v>701</v>
      </c>
      <c r="I709" s="8">
        <v>143</v>
      </c>
      <c r="J709" s="9">
        <f>VLOOKUP(H709,[1]zmluvy_detail!$C$2:$D$172,2,0)</f>
        <v>43285</v>
      </c>
      <c r="K709" s="2" t="s">
        <v>677</v>
      </c>
      <c r="L709" s="11" t="s">
        <v>13</v>
      </c>
      <c r="M709" s="6">
        <v>932</v>
      </c>
      <c r="N709" s="6">
        <v>1118.3999999999999</v>
      </c>
      <c r="O709" s="7"/>
      <c r="P709" s="2"/>
    </row>
    <row r="710" spans="1:16" ht="14" x14ac:dyDescent="0.15">
      <c r="A710" s="1" t="s">
        <v>968</v>
      </c>
      <c r="B710" s="2" t="s">
        <v>203</v>
      </c>
      <c r="C710" s="2" t="s">
        <v>415</v>
      </c>
      <c r="D710" s="2">
        <v>30845572</v>
      </c>
      <c r="E710" s="2" t="s">
        <v>720</v>
      </c>
      <c r="F710" s="2">
        <v>35785306</v>
      </c>
      <c r="G710" s="2"/>
      <c r="H710" s="18" t="s">
        <v>701</v>
      </c>
      <c r="I710" s="8">
        <v>143</v>
      </c>
      <c r="J710" s="9">
        <f>VLOOKUP(H710,[1]zmluvy_detail!$C$2:$D$172,2,0)</f>
        <v>43285</v>
      </c>
      <c r="K710" s="2" t="s">
        <v>678</v>
      </c>
      <c r="L710" s="5" t="s">
        <v>11</v>
      </c>
      <c r="M710" s="6">
        <v>272</v>
      </c>
      <c r="N710" s="6">
        <v>326.39999999999998</v>
      </c>
      <c r="O710" s="7"/>
      <c r="P710" s="2"/>
    </row>
    <row r="711" spans="1:16" ht="15" x14ac:dyDescent="0.15">
      <c r="A711" s="1" t="s">
        <v>968</v>
      </c>
      <c r="B711" s="2" t="s">
        <v>203</v>
      </c>
      <c r="C711" s="2" t="s">
        <v>415</v>
      </c>
      <c r="D711" s="2">
        <v>30845572</v>
      </c>
      <c r="E711" s="2" t="s">
        <v>720</v>
      </c>
      <c r="F711" s="2">
        <v>35785306</v>
      </c>
      <c r="G711" s="2"/>
      <c r="H711" s="18" t="s">
        <v>701</v>
      </c>
      <c r="I711" s="8">
        <v>143</v>
      </c>
      <c r="J711" s="9">
        <f>VLOOKUP(H711,[1]zmluvy_detail!$C$2:$D$172,2,0)</f>
        <v>43285</v>
      </c>
      <c r="K711" s="2" t="s">
        <v>679</v>
      </c>
      <c r="L711" s="11" t="s">
        <v>12</v>
      </c>
      <c r="M711" s="6">
        <v>419</v>
      </c>
      <c r="N711" s="6">
        <v>502.79999999999995</v>
      </c>
      <c r="O711" s="7"/>
      <c r="P711" s="2"/>
    </row>
    <row r="712" spans="1:16" ht="15" x14ac:dyDescent="0.15">
      <c r="A712" s="1" t="s">
        <v>968</v>
      </c>
      <c r="B712" s="2" t="s">
        <v>203</v>
      </c>
      <c r="C712" s="2" t="s">
        <v>415</v>
      </c>
      <c r="D712" s="2">
        <v>30845572</v>
      </c>
      <c r="E712" s="2" t="s">
        <v>720</v>
      </c>
      <c r="F712" s="2">
        <v>35785306</v>
      </c>
      <c r="G712" s="2"/>
      <c r="H712" s="18" t="s">
        <v>701</v>
      </c>
      <c r="I712" s="8">
        <v>143</v>
      </c>
      <c r="J712" s="9">
        <f>VLOOKUP(H712,[1]zmluvy_detail!$C$2:$D$172,2,0)</f>
        <v>43285</v>
      </c>
      <c r="K712" s="2" t="s">
        <v>680</v>
      </c>
      <c r="L712" s="11" t="s">
        <v>15</v>
      </c>
      <c r="M712" s="6">
        <v>272</v>
      </c>
      <c r="N712" s="6">
        <v>326.39999999999998</v>
      </c>
      <c r="O712" s="7"/>
      <c r="P712" s="2"/>
    </row>
    <row r="713" spans="1:16" ht="15" x14ac:dyDescent="0.15">
      <c r="A713" s="1" t="s">
        <v>968</v>
      </c>
      <c r="B713" s="2" t="s">
        <v>203</v>
      </c>
      <c r="C713" s="2" t="s">
        <v>415</v>
      </c>
      <c r="D713" s="2">
        <v>30845572</v>
      </c>
      <c r="E713" s="2" t="s">
        <v>720</v>
      </c>
      <c r="F713" s="2">
        <v>35785306</v>
      </c>
      <c r="G713" s="2"/>
      <c r="H713" s="18" t="s">
        <v>701</v>
      </c>
      <c r="I713" s="8">
        <v>143</v>
      </c>
      <c r="J713" s="9">
        <f>VLOOKUP(H713,[1]zmluvy_detail!$C$2:$D$172,2,0)</f>
        <v>43285</v>
      </c>
      <c r="K713" s="2" t="s">
        <v>681</v>
      </c>
      <c r="L713" s="11" t="s">
        <v>13</v>
      </c>
      <c r="M713" s="6">
        <v>590</v>
      </c>
      <c r="N713" s="6">
        <v>708</v>
      </c>
      <c r="O713" s="7"/>
      <c r="P713" s="2"/>
    </row>
    <row r="714" spans="1:16" ht="15" x14ac:dyDescent="0.15">
      <c r="A714" s="1" t="s">
        <v>968</v>
      </c>
      <c r="B714" s="2" t="s">
        <v>203</v>
      </c>
      <c r="C714" s="2" t="s">
        <v>415</v>
      </c>
      <c r="D714" s="2">
        <v>30845572</v>
      </c>
      <c r="E714" s="2" t="s">
        <v>720</v>
      </c>
      <c r="F714" s="2">
        <v>35785306</v>
      </c>
      <c r="G714" s="2"/>
      <c r="H714" s="18" t="s">
        <v>701</v>
      </c>
      <c r="I714" s="8">
        <v>143</v>
      </c>
      <c r="J714" s="9">
        <f>VLOOKUP(H714,[1]zmluvy_detail!$C$2:$D$172,2,0)</f>
        <v>43285</v>
      </c>
      <c r="K714" s="2" t="s">
        <v>682</v>
      </c>
      <c r="L714" s="11" t="s">
        <v>13</v>
      </c>
      <c r="M714" s="6">
        <v>932</v>
      </c>
      <c r="N714" s="6">
        <v>1118.3999999999999</v>
      </c>
      <c r="O714" s="7"/>
      <c r="P714" s="2"/>
    </row>
    <row r="715" spans="1:16" ht="15" x14ac:dyDescent="0.15">
      <c r="A715" s="1" t="s">
        <v>968</v>
      </c>
      <c r="B715" s="2" t="s">
        <v>203</v>
      </c>
      <c r="C715" s="2" t="s">
        <v>415</v>
      </c>
      <c r="D715" s="2">
        <v>30845572</v>
      </c>
      <c r="E715" s="2" t="s">
        <v>720</v>
      </c>
      <c r="F715" s="2">
        <v>35785306</v>
      </c>
      <c r="G715" s="2"/>
      <c r="H715" s="18" t="s">
        <v>701</v>
      </c>
      <c r="I715" s="8">
        <v>143</v>
      </c>
      <c r="J715" s="9">
        <f>VLOOKUP(H715,[1]zmluvy_detail!$C$2:$D$172,2,0)</f>
        <v>43285</v>
      </c>
      <c r="K715" s="2" t="s">
        <v>683</v>
      </c>
      <c r="L715" s="11" t="s">
        <v>13</v>
      </c>
      <c r="M715" s="6">
        <v>885</v>
      </c>
      <c r="N715" s="6">
        <v>1062</v>
      </c>
      <c r="O715" s="7"/>
      <c r="P715" s="2"/>
    </row>
    <row r="716" spans="1:16" ht="14" x14ac:dyDescent="0.15">
      <c r="A716" s="1" t="s">
        <v>968</v>
      </c>
      <c r="B716" s="2" t="s">
        <v>203</v>
      </c>
      <c r="C716" s="2" t="s">
        <v>415</v>
      </c>
      <c r="D716" s="2">
        <v>30845572</v>
      </c>
      <c r="E716" s="2" t="s">
        <v>720</v>
      </c>
      <c r="F716" s="2">
        <v>35785306</v>
      </c>
      <c r="G716" s="2"/>
      <c r="H716" s="18" t="s">
        <v>701</v>
      </c>
      <c r="I716" s="8">
        <v>143</v>
      </c>
      <c r="J716" s="9">
        <f>VLOOKUP(H716,[1]zmluvy_detail!$C$2:$D$172,2,0)</f>
        <v>43285</v>
      </c>
      <c r="K716" s="2" t="s">
        <v>684</v>
      </c>
      <c r="L716" s="5" t="s">
        <v>16</v>
      </c>
      <c r="M716" s="6">
        <v>815</v>
      </c>
      <c r="N716" s="6">
        <v>978</v>
      </c>
      <c r="O716" s="7"/>
      <c r="P716" s="2"/>
    </row>
    <row r="717" spans="1:16" ht="15" x14ac:dyDescent="0.15">
      <c r="A717" s="1" t="s">
        <v>968</v>
      </c>
      <c r="B717" s="2" t="s">
        <v>203</v>
      </c>
      <c r="C717" s="2" t="s">
        <v>716</v>
      </c>
      <c r="D717" s="2">
        <v>31341977</v>
      </c>
      <c r="E717" s="2" t="s">
        <v>719</v>
      </c>
      <c r="F717" s="2">
        <v>603783</v>
      </c>
      <c r="G717" s="2"/>
      <c r="H717" s="18" t="s">
        <v>702</v>
      </c>
      <c r="I717" s="8">
        <v>144</v>
      </c>
      <c r="J717" s="9">
        <f>VLOOKUP(H717,[1]zmluvy_detail!$C$2:$D$172,2,0)</f>
        <v>42205</v>
      </c>
      <c r="K717" s="2" t="s">
        <v>669</v>
      </c>
      <c r="L717" s="11" t="s">
        <v>14</v>
      </c>
      <c r="M717" s="6">
        <v>850</v>
      </c>
      <c r="N717" s="6">
        <v>1020</v>
      </c>
      <c r="O717" s="7"/>
      <c r="P717" s="2"/>
    </row>
    <row r="718" spans="1:16" ht="15" x14ac:dyDescent="0.15">
      <c r="A718" s="1" t="s">
        <v>968</v>
      </c>
      <c r="B718" s="2" t="s">
        <v>203</v>
      </c>
      <c r="C718" s="2" t="s">
        <v>716</v>
      </c>
      <c r="D718" s="2">
        <v>31341977</v>
      </c>
      <c r="E718" s="2" t="s">
        <v>719</v>
      </c>
      <c r="F718" s="2">
        <v>603783</v>
      </c>
      <c r="G718" s="2"/>
      <c r="H718" s="18" t="s">
        <v>702</v>
      </c>
      <c r="I718" s="8">
        <v>144</v>
      </c>
      <c r="J718" s="9">
        <f>VLOOKUP(H718,[1]zmluvy_detail!$C$2:$D$172,2,0)</f>
        <v>42205</v>
      </c>
      <c r="K718" s="2" t="s">
        <v>669</v>
      </c>
      <c r="L718" s="11" t="s">
        <v>10</v>
      </c>
      <c r="M718" s="6">
        <v>850</v>
      </c>
      <c r="N718" s="6">
        <v>1020</v>
      </c>
      <c r="O718" s="7"/>
      <c r="P718" s="2"/>
    </row>
    <row r="719" spans="1:16" ht="30" x14ac:dyDescent="0.15">
      <c r="A719" s="1" t="s">
        <v>968</v>
      </c>
      <c r="B719" s="2" t="s">
        <v>203</v>
      </c>
      <c r="C719" s="2" t="s">
        <v>415</v>
      </c>
      <c r="D719" s="2">
        <v>30845572</v>
      </c>
      <c r="E719" s="2" t="s">
        <v>416</v>
      </c>
      <c r="F719" s="2">
        <v>31605052</v>
      </c>
      <c r="G719" s="2"/>
      <c r="H719" s="18" t="s">
        <v>543</v>
      </c>
      <c r="I719" s="8">
        <v>145</v>
      </c>
      <c r="J719" s="9">
        <f>VLOOKUP(H719,[1]zmluvy_detail!$C$2:$D$172,2,0)</f>
        <v>43235</v>
      </c>
      <c r="K719" s="2" t="s">
        <v>276</v>
      </c>
      <c r="L719" s="11" t="s">
        <v>16</v>
      </c>
      <c r="M719" s="6">
        <v>1050</v>
      </c>
      <c r="N719" s="6">
        <v>1260</v>
      </c>
      <c r="O719" s="7"/>
      <c r="P719" s="2"/>
    </row>
    <row r="720" spans="1:16" ht="15" x14ac:dyDescent="0.15">
      <c r="A720" s="1" t="s">
        <v>968</v>
      </c>
      <c r="B720" s="2" t="s">
        <v>203</v>
      </c>
      <c r="C720" s="2" t="s">
        <v>415</v>
      </c>
      <c r="D720" s="2">
        <v>30845572</v>
      </c>
      <c r="E720" s="2" t="s">
        <v>416</v>
      </c>
      <c r="F720" s="2">
        <v>31605052</v>
      </c>
      <c r="G720" s="2"/>
      <c r="H720" s="18" t="s">
        <v>543</v>
      </c>
      <c r="I720" s="8">
        <v>145</v>
      </c>
      <c r="J720" s="9">
        <f>VLOOKUP(H720,[1]zmluvy_detail!$C$2:$D$172,2,0)</f>
        <v>43235</v>
      </c>
      <c r="K720" s="2" t="s">
        <v>347</v>
      </c>
      <c r="L720" s="11" t="s">
        <v>13</v>
      </c>
      <c r="M720" s="6">
        <v>990</v>
      </c>
      <c r="N720" s="6">
        <v>1188</v>
      </c>
      <c r="O720" s="7"/>
      <c r="P720" s="2"/>
    </row>
    <row r="721" spans="1:16" ht="15" x14ac:dyDescent="0.15">
      <c r="A721" s="1" t="s">
        <v>968</v>
      </c>
      <c r="B721" s="2" t="s">
        <v>203</v>
      </c>
      <c r="C721" s="2" t="s">
        <v>415</v>
      </c>
      <c r="D721" s="2">
        <v>30845572</v>
      </c>
      <c r="E721" s="2" t="s">
        <v>416</v>
      </c>
      <c r="F721" s="2">
        <v>31605052</v>
      </c>
      <c r="G721" s="2"/>
      <c r="H721" s="18" t="s">
        <v>543</v>
      </c>
      <c r="I721" s="8">
        <v>145</v>
      </c>
      <c r="J721" s="9">
        <f>VLOOKUP(H721,[1]zmluvy_detail!$C$2:$D$172,2,0)</f>
        <v>43235</v>
      </c>
      <c r="K721" s="2" t="s">
        <v>346</v>
      </c>
      <c r="L721" s="11" t="s">
        <v>13</v>
      </c>
      <c r="M721" s="6">
        <v>925</v>
      </c>
      <c r="N721" s="6">
        <v>1110</v>
      </c>
      <c r="O721" s="7"/>
      <c r="P721" s="2"/>
    </row>
    <row r="722" spans="1:16" ht="15" x14ac:dyDescent="0.15">
      <c r="A722" s="1" t="s">
        <v>968</v>
      </c>
      <c r="B722" s="2" t="s">
        <v>203</v>
      </c>
      <c r="C722" s="2" t="s">
        <v>714</v>
      </c>
      <c r="D722" s="2">
        <v>35823542</v>
      </c>
      <c r="E722" s="2" t="s">
        <v>715</v>
      </c>
      <c r="F722" s="2">
        <v>31605052</v>
      </c>
      <c r="G722" s="2"/>
      <c r="H722" s="18" t="s">
        <v>703</v>
      </c>
      <c r="I722" s="8">
        <v>146</v>
      </c>
      <c r="J722" s="9">
        <f>VLOOKUP(H722,[1]zmluvy_detail!$C$2:$D$172,2,0)</f>
        <v>43439</v>
      </c>
      <c r="K722" s="2" t="s">
        <v>685</v>
      </c>
      <c r="L722" s="11" t="s">
        <v>8</v>
      </c>
      <c r="M722" s="6">
        <v>696</v>
      </c>
      <c r="N722" s="6">
        <v>835.19999999999993</v>
      </c>
      <c r="O722" s="7"/>
      <c r="P722" s="2"/>
    </row>
    <row r="723" spans="1:16" ht="30" x14ac:dyDescent="0.15">
      <c r="A723" s="1" t="s">
        <v>968</v>
      </c>
      <c r="B723" s="2" t="s">
        <v>203</v>
      </c>
      <c r="C723" s="2" t="s">
        <v>721</v>
      </c>
      <c r="D723" s="2">
        <v>30845572</v>
      </c>
      <c r="E723" s="2" t="s">
        <v>416</v>
      </c>
      <c r="F723" s="2">
        <v>31605052</v>
      </c>
      <c r="G723" s="2"/>
      <c r="H723" s="2" t="s">
        <v>704</v>
      </c>
      <c r="I723" s="8">
        <v>147</v>
      </c>
      <c r="J723" s="9">
        <f>VLOOKUP(H723,[1]zmluvy_detail!$C$2:$D$172,2,0)</f>
        <v>42172</v>
      </c>
      <c r="K723" s="2" t="s">
        <v>276</v>
      </c>
      <c r="L723" s="11" t="s">
        <v>16</v>
      </c>
      <c r="M723" s="6">
        <v>1050</v>
      </c>
      <c r="N723" s="6">
        <v>1260</v>
      </c>
      <c r="O723" s="7"/>
      <c r="P723" s="2"/>
    </row>
    <row r="724" spans="1:16" ht="15" x14ac:dyDescent="0.15">
      <c r="A724" s="1" t="s">
        <v>968</v>
      </c>
      <c r="B724" s="2" t="s">
        <v>203</v>
      </c>
      <c r="C724" s="2" t="s">
        <v>721</v>
      </c>
      <c r="D724" s="2">
        <v>30845572</v>
      </c>
      <c r="E724" s="2" t="s">
        <v>416</v>
      </c>
      <c r="F724" s="2">
        <v>31605052</v>
      </c>
      <c r="G724" s="2"/>
      <c r="H724" s="2" t="s">
        <v>704</v>
      </c>
      <c r="I724" s="8">
        <v>147</v>
      </c>
      <c r="J724" s="9">
        <f>VLOOKUP(H724,[1]zmluvy_detail!$C$2:$D$172,2,0)</f>
        <v>42172</v>
      </c>
      <c r="K724" s="2" t="s">
        <v>686</v>
      </c>
      <c r="L724" s="11" t="s">
        <v>13</v>
      </c>
      <c r="M724" s="6">
        <v>950</v>
      </c>
      <c r="N724" s="6">
        <v>1140</v>
      </c>
      <c r="O724" s="7"/>
      <c r="P724" s="2"/>
    </row>
    <row r="725" spans="1:16" ht="30" x14ac:dyDescent="0.15">
      <c r="A725" s="1" t="s">
        <v>968</v>
      </c>
      <c r="B725" s="2" t="s">
        <v>203</v>
      </c>
      <c r="C725" s="2" t="s">
        <v>17</v>
      </c>
      <c r="D725" s="2">
        <v>151742</v>
      </c>
      <c r="E725" s="2" t="s">
        <v>722</v>
      </c>
      <c r="F725" s="2">
        <v>166073</v>
      </c>
      <c r="G725" s="2"/>
      <c r="H725" s="2" t="s">
        <v>705</v>
      </c>
      <c r="I725" s="8">
        <v>148</v>
      </c>
      <c r="J725" s="9">
        <f>VLOOKUP(H725,[1]zmluvy_detail!$C$2:$D$172,2,0)</f>
        <v>42654</v>
      </c>
      <c r="K725" s="2" t="s">
        <v>276</v>
      </c>
      <c r="L725" s="11" t="s">
        <v>16</v>
      </c>
      <c r="M725" s="6">
        <f>N725/1.2</f>
        <v>856.00000000000011</v>
      </c>
      <c r="N725" s="6">
        <v>1027.2</v>
      </c>
      <c r="O725" s="7"/>
      <c r="P725" s="2"/>
    </row>
    <row r="726" spans="1:16" ht="15" x14ac:dyDescent="0.15">
      <c r="A726" s="1" t="s">
        <v>968</v>
      </c>
      <c r="B726" s="2" t="s">
        <v>203</v>
      </c>
      <c r="C726" s="2" t="s">
        <v>17</v>
      </c>
      <c r="D726" s="2">
        <v>151742</v>
      </c>
      <c r="E726" s="2" t="s">
        <v>722</v>
      </c>
      <c r="F726" s="2">
        <v>166073</v>
      </c>
      <c r="G726" s="2"/>
      <c r="H726" s="2" t="s">
        <v>705</v>
      </c>
      <c r="I726" s="8">
        <v>148</v>
      </c>
      <c r="J726" s="9">
        <f>VLOOKUP(H726,[1]zmluvy_detail!$C$2:$D$172,2,0)</f>
        <v>42654</v>
      </c>
      <c r="K726" s="2" t="s">
        <v>687</v>
      </c>
      <c r="L726" s="11" t="s">
        <v>13</v>
      </c>
      <c r="M726" s="6">
        <f t="shared" ref="M726:M728" si="15">N726/1.2</f>
        <v>1104</v>
      </c>
      <c r="N726" s="6">
        <v>1324.8</v>
      </c>
      <c r="O726" s="7"/>
      <c r="P726" s="2"/>
    </row>
    <row r="727" spans="1:16" ht="14" x14ac:dyDescent="0.15">
      <c r="A727" s="1" t="s">
        <v>968</v>
      </c>
      <c r="B727" s="2" t="s">
        <v>203</v>
      </c>
      <c r="C727" s="2" t="s">
        <v>17</v>
      </c>
      <c r="D727" s="2">
        <v>151742</v>
      </c>
      <c r="E727" s="2" t="s">
        <v>722</v>
      </c>
      <c r="F727" s="2">
        <v>166073</v>
      </c>
      <c r="G727" s="2"/>
      <c r="H727" s="2" t="s">
        <v>705</v>
      </c>
      <c r="I727" s="8">
        <v>148</v>
      </c>
      <c r="J727" s="9">
        <f>VLOOKUP(H727,[1]zmluvy_detail!$C$2:$D$172,2,0)</f>
        <v>42654</v>
      </c>
      <c r="K727" s="2" t="s">
        <v>688</v>
      </c>
      <c r="L727" s="5" t="s">
        <v>9</v>
      </c>
      <c r="M727" s="6">
        <f t="shared" si="15"/>
        <v>448.00000000000006</v>
      </c>
      <c r="N727" s="6">
        <v>537.6</v>
      </c>
      <c r="O727" s="7"/>
      <c r="P727" s="2"/>
    </row>
    <row r="728" spans="1:16" ht="30" x14ac:dyDescent="0.15">
      <c r="A728" s="1" t="s">
        <v>968</v>
      </c>
      <c r="B728" s="2" t="s">
        <v>203</v>
      </c>
      <c r="C728" s="2" t="s">
        <v>17</v>
      </c>
      <c r="D728" s="2">
        <v>151742</v>
      </c>
      <c r="E728" s="2" t="s">
        <v>722</v>
      </c>
      <c r="F728" s="2">
        <v>166073</v>
      </c>
      <c r="G728" s="2"/>
      <c r="H728" s="2" t="s">
        <v>705</v>
      </c>
      <c r="I728" s="8">
        <v>148</v>
      </c>
      <c r="J728" s="9">
        <f>VLOOKUP(H728,[1]zmluvy_detail!$C$2:$D$172,2,0)</f>
        <v>42654</v>
      </c>
      <c r="K728" s="2" t="s">
        <v>689</v>
      </c>
      <c r="L728" s="11" t="s">
        <v>0</v>
      </c>
      <c r="M728" s="6">
        <f t="shared" si="15"/>
        <v>576.00000000000011</v>
      </c>
      <c r="N728" s="6">
        <v>691.2</v>
      </c>
      <c r="O728" s="7"/>
      <c r="P728" s="2"/>
    </row>
    <row r="729" spans="1:16" ht="30" x14ac:dyDescent="0.15">
      <c r="A729" s="1" t="s">
        <v>968</v>
      </c>
      <c r="B729" s="2" t="s">
        <v>203</v>
      </c>
      <c r="C729" s="2" t="s">
        <v>17</v>
      </c>
      <c r="D729" s="2">
        <v>151742</v>
      </c>
      <c r="E729" s="2" t="s">
        <v>723</v>
      </c>
      <c r="F729" s="2">
        <v>35785306</v>
      </c>
      <c r="G729" s="2"/>
      <c r="H729" s="2" t="s">
        <v>706</v>
      </c>
      <c r="I729" s="8">
        <v>149</v>
      </c>
      <c r="J729" s="9">
        <f>VLOOKUP(H729,[1]zmluvy_detail!$C$2:$D$172,2,0)</f>
        <v>41477</v>
      </c>
      <c r="K729" s="2" t="s">
        <v>276</v>
      </c>
      <c r="L729" s="11" t="s">
        <v>16</v>
      </c>
      <c r="M729" s="6">
        <v>856</v>
      </c>
      <c r="N729" s="6">
        <v>1027.2</v>
      </c>
      <c r="O729" s="7"/>
      <c r="P729" s="2"/>
    </row>
    <row r="730" spans="1:16" ht="15" x14ac:dyDescent="0.15">
      <c r="A730" s="1" t="s">
        <v>968</v>
      </c>
      <c r="B730" s="2" t="s">
        <v>203</v>
      </c>
      <c r="C730" s="2" t="s">
        <v>17</v>
      </c>
      <c r="D730" s="2">
        <v>151742</v>
      </c>
      <c r="E730" s="2" t="s">
        <v>723</v>
      </c>
      <c r="F730" s="2">
        <v>35785306</v>
      </c>
      <c r="G730" s="2"/>
      <c r="H730" s="2" t="s">
        <v>706</v>
      </c>
      <c r="I730" s="8">
        <v>149</v>
      </c>
      <c r="J730" s="9">
        <f>VLOOKUP(H730,[1]zmluvy_detail!$C$2:$D$172,2,0)</f>
        <v>41477</v>
      </c>
      <c r="K730" s="2" t="s">
        <v>687</v>
      </c>
      <c r="L730" s="11" t="s">
        <v>13</v>
      </c>
      <c r="M730" s="6">
        <v>1104</v>
      </c>
      <c r="N730" s="6">
        <v>1324.8</v>
      </c>
      <c r="O730" s="7"/>
      <c r="P730" s="2"/>
    </row>
    <row r="731" spans="1:16" ht="14" x14ac:dyDescent="0.15">
      <c r="A731" s="1" t="s">
        <v>968</v>
      </c>
      <c r="B731" s="2" t="s">
        <v>203</v>
      </c>
      <c r="C731" s="2" t="s">
        <v>17</v>
      </c>
      <c r="D731" s="2">
        <v>151742</v>
      </c>
      <c r="E731" s="2" t="s">
        <v>723</v>
      </c>
      <c r="F731" s="2">
        <v>35785306</v>
      </c>
      <c r="G731" s="2"/>
      <c r="H731" s="2" t="s">
        <v>706</v>
      </c>
      <c r="I731" s="8">
        <v>149</v>
      </c>
      <c r="J731" s="9">
        <f>VLOOKUP(H731,[1]zmluvy_detail!$C$2:$D$172,2,0)</f>
        <v>41477</v>
      </c>
      <c r="K731" s="2" t="s">
        <v>688</v>
      </c>
      <c r="L731" s="5" t="s">
        <v>9</v>
      </c>
      <c r="M731" s="6">
        <v>448</v>
      </c>
      <c r="N731" s="6">
        <v>537.6</v>
      </c>
      <c r="O731" s="7"/>
      <c r="P731" s="2"/>
    </row>
    <row r="732" spans="1:16" ht="30" x14ac:dyDescent="0.15">
      <c r="A732" s="1" t="s">
        <v>968</v>
      </c>
      <c r="B732" s="2" t="s">
        <v>203</v>
      </c>
      <c r="C732" s="2" t="s">
        <v>17</v>
      </c>
      <c r="D732" s="2">
        <v>151742</v>
      </c>
      <c r="E732" s="2" t="s">
        <v>723</v>
      </c>
      <c r="F732" s="2">
        <v>35785306</v>
      </c>
      <c r="G732" s="2"/>
      <c r="H732" s="2" t="s">
        <v>706</v>
      </c>
      <c r="I732" s="8">
        <v>149</v>
      </c>
      <c r="J732" s="9">
        <f>VLOOKUP(H732,[1]zmluvy_detail!$C$2:$D$172,2,0)</f>
        <v>41477</v>
      </c>
      <c r="K732" s="2" t="s">
        <v>689</v>
      </c>
      <c r="L732" s="11" t="s">
        <v>0</v>
      </c>
      <c r="M732" s="6">
        <v>576</v>
      </c>
      <c r="N732" s="6">
        <v>691.19999999999993</v>
      </c>
      <c r="O732" s="7"/>
      <c r="P732" s="2"/>
    </row>
    <row r="733" spans="1:16" ht="15" x14ac:dyDescent="0.15">
      <c r="A733" s="1" t="s">
        <v>968</v>
      </c>
      <c r="B733" s="2" t="s">
        <v>203</v>
      </c>
      <c r="C733" s="2" t="s">
        <v>159</v>
      </c>
      <c r="D733" s="2">
        <v>31364501</v>
      </c>
      <c r="E733" s="2" t="s">
        <v>724</v>
      </c>
      <c r="F733" s="2">
        <v>36713031</v>
      </c>
      <c r="G733" s="2"/>
      <c r="H733" s="18" t="s">
        <v>707</v>
      </c>
      <c r="I733" s="8">
        <v>150</v>
      </c>
      <c r="J733" s="9">
        <f>VLOOKUP(H733,[1]zmluvy_detail!$C$2:$D$172,2,0)</f>
        <v>42858</v>
      </c>
      <c r="K733" s="2" t="s">
        <v>690</v>
      </c>
      <c r="L733" s="11" t="s">
        <v>7</v>
      </c>
      <c r="M733" s="6">
        <v>360</v>
      </c>
      <c r="N733" s="6">
        <v>432</v>
      </c>
      <c r="O733" s="7"/>
      <c r="P733" s="2"/>
    </row>
    <row r="734" spans="1:16" ht="30" x14ac:dyDescent="0.15">
      <c r="A734" s="1" t="s">
        <v>968</v>
      </c>
      <c r="B734" s="2" t="s">
        <v>203</v>
      </c>
      <c r="C734" s="2" t="s">
        <v>57</v>
      </c>
      <c r="D734" s="2">
        <v>36631124</v>
      </c>
      <c r="E734" s="2" t="s">
        <v>725</v>
      </c>
      <c r="F734" s="2">
        <v>44536445</v>
      </c>
      <c r="G734" s="2"/>
      <c r="H734" s="18" t="s">
        <v>708</v>
      </c>
      <c r="I734" s="8">
        <v>151</v>
      </c>
      <c r="J734" s="9">
        <f>VLOOKUP(H734,[1]zmluvy_detail!$C$2:$D$172,2,0)</f>
        <v>41277</v>
      </c>
      <c r="K734" s="2" t="s">
        <v>276</v>
      </c>
      <c r="L734" s="11" t="s">
        <v>16</v>
      </c>
      <c r="M734" s="6">
        <v>650</v>
      </c>
      <c r="N734" s="6">
        <v>780</v>
      </c>
      <c r="O734" s="7"/>
      <c r="P734" s="2"/>
    </row>
    <row r="735" spans="1:16" ht="14" x14ac:dyDescent="0.15">
      <c r="A735" s="1" t="s">
        <v>968</v>
      </c>
      <c r="B735" s="2" t="s">
        <v>203</v>
      </c>
      <c r="C735" s="2" t="s">
        <v>57</v>
      </c>
      <c r="D735" s="2">
        <v>36631124</v>
      </c>
      <c r="E735" s="2" t="s">
        <v>725</v>
      </c>
      <c r="F735" s="2">
        <v>44536445</v>
      </c>
      <c r="G735" s="2"/>
      <c r="H735" s="18" t="s">
        <v>708</v>
      </c>
      <c r="I735" s="8">
        <v>151</v>
      </c>
      <c r="J735" s="9">
        <f>VLOOKUP(H735,[1]zmluvy_detail!$C$2:$D$172,2,0)</f>
        <v>41277</v>
      </c>
      <c r="K735" s="2" t="s">
        <v>691</v>
      </c>
      <c r="L735" s="14" t="s">
        <v>13</v>
      </c>
      <c r="M735" s="6">
        <v>750</v>
      </c>
      <c r="N735" s="6">
        <v>900</v>
      </c>
      <c r="O735" s="7"/>
      <c r="P735" s="2"/>
    </row>
    <row r="736" spans="1:16" ht="30" x14ac:dyDescent="0.15">
      <c r="A736" s="1" t="s">
        <v>968</v>
      </c>
      <c r="B736" s="2" t="s">
        <v>203</v>
      </c>
      <c r="C736" s="2" t="s">
        <v>721</v>
      </c>
      <c r="D736" s="2">
        <v>30845572</v>
      </c>
      <c r="E736" s="2" t="s">
        <v>416</v>
      </c>
      <c r="F736" s="2">
        <v>31605052</v>
      </c>
      <c r="G736" s="2"/>
      <c r="H736" s="2" t="s">
        <v>709</v>
      </c>
      <c r="I736" s="8">
        <v>152</v>
      </c>
      <c r="J736" s="9">
        <f>VLOOKUP(H736,[1]zmluvy_detail!$C$2:$D$172,2,0)</f>
        <v>41869</v>
      </c>
      <c r="K736" s="2" t="s">
        <v>276</v>
      </c>
      <c r="L736" s="11" t="s">
        <v>16</v>
      </c>
      <c r="M736" s="6">
        <v>1050</v>
      </c>
      <c r="N736" s="6">
        <v>1260</v>
      </c>
      <c r="O736" s="7"/>
      <c r="P736" s="2"/>
    </row>
    <row r="737" spans="1:16" ht="15" x14ac:dyDescent="0.15">
      <c r="A737" s="1" t="s">
        <v>968</v>
      </c>
      <c r="B737" s="2" t="s">
        <v>203</v>
      </c>
      <c r="C737" s="2" t="s">
        <v>721</v>
      </c>
      <c r="D737" s="2">
        <v>30845572</v>
      </c>
      <c r="E737" s="2" t="s">
        <v>416</v>
      </c>
      <c r="F737" s="2">
        <v>31605052</v>
      </c>
      <c r="G737" s="2"/>
      <c r="H737" s="2" t="s">
        <v>709</v>
      </c>
      <c r="I737" s="8">
        <v>152</v>
      </c>
      <c r="J737" s="9">
        <f>VLOOKUP(H737,[1]zmluvy_detail!$C$2:$D$172,2,0)</f>
        <v>41869</v>
      </c>
      <c r="K737" s="2" t="s">
        <v>686</v>
      </c>
      <c r="L737" s="11" t="s">
        <v>13</v>
      </c>
      <c r="M737" s="6">
        <v>950</v>
      </c>
      <c r="N737" s="6">
        <v>1140</v>
      </c>
      <c r="O737" s="7"/>
      <c r="P737" s="2"/>
    </row>
    <row r="738" spans="1:16" ht="15" x14ac:dyDescent="0.15">
      <c r="A738" s="1" t="s">
        <v>968</v>
      </c>
      <c r="B738" s="2" t="s">
        <v>203</v>
      </c>
      <c r="C738" s="2" t="s">
        <v>1029</v>
      </c>
      <c r="D738" s="2">
        <v>151564</v>
      </c>
      <c r="E738" s="2" t="s">
        <v>518</v>
      </c>
      <c r="F738" s="2">
        <v>36395820</v>
      </c>
      <c r="G738" s="2"/>
      <c r="H738" s="2" t="s">
        <v>710</v>
      </c>
      <c r="I738" s="8">
        <v>153</v>
      </c>
      <c r="J738" s="9">
        <f>VLOOKUP(H738,[1]zmluvy_detail!$C$2:$D$172,2,0)</f>
        <v>43768</v>
      </c>
      <c r="K738" s="2" t="s">
        <v>692</v>
      </c>
      <c r="L738" s="11" t="s">
        <v>6</v>
      </c>
      <c r="M738" s="6">
        <f>N738/1.2</f>
        <v>655</v>
      </c>
      <c r="N738" s="6">
        <v>786</v>
      </c>
      <c r="O738" s="7"/>
      <c r="P738" s="2"/>
    </row>
    <row r="739" spans="1:16" ht="15" x14ac:dyDescent="0.15">
      <c r="A739" s="1" t="s">
        <v>968</v>
      </c>
      <c r="B739" s="2" t="s">
        <v>203</v>
      </c>
      <c r="C739" s="2" t="s">
        <v>1029</v>
      </c>
      <c r="D739" s="2">
        <v>151564</v>
      </c>
      <c r="E739" s="2" t="s">
        <v>518</v>
      </c>
      <c r="F739" s="2">
        <v>36395820</v>
      </c>
      <c r="G739" s="2"/>
      <c r="H739" s="2" t="s">
        <v>710</v>
      </c>
      <c r="I739" s="8">
        <v>153</v>
      </c>
      <c r="J739" s="9">
        <f>VLOOKUP(H739,[1]zmluvy_detail!$C$2:$D$172,2,0)</f>
        <v>43768</v>
      </c>
      <c r="K739" s="2" t="s">
        <v>692</v>
      </c>
      <c r="L739" s="11" t="s">
        <v>7</v>
      </c>
      <c r="M739" s="6">
        <f>N739/1.2</f>
        <v>655</v>
      </c>
      <c r="N739" s="6">
        <v>786</v>
      </c>
      <c r="O739" s="7"/>
      <c r="P739" s="2"/>
    </row>
    <row r="740" spans="1:16" ht="14" x14ac:dyDescent="0.15">
      <c r="A740" s="1" t="s">
        <v>968</v>
      </c>
      <c r="B740" s="2" t="s">
        <v>203</v>
      </c>
      <c r="C740" s="2" t="s">
        <v>1029</v>
      </c>
      <c r="D740" s="2">
        <v>151564</v>
      </c>
      <c r="E740" s="2" t="s">
        <v>518</v>
      </c>
      <c r="F740" s="2">
        <v>36395820</v>
      </c>
      <c r="G740" s="2"/>
      <c r="H740" s="2" t="s">
        <v>710</v>
      </c>
      <c r="I740" s="8">
        <v>153</v>
      </c>
      <c r="J740" s="9">
        <f>VLOOKUP(H740,[1]zmluvy_detail!$C$2:$D$172,2,0)</f>
        <v>43768</v>
      </c>
      <c r="K740" s="2" t="s">
        <v>498</v>
      </c>
      <c r="L740" s="14" t="s">
        <v>13</v>
      </c>
      <c r="M740" s="6"/>
      <c r="N740" s="6">
        <v>788.4</v>
      </c>
      <c r="O740" s="7"/>
      <c r="P740" s="2"/>
    </row>
    <row r="741" spans="1:16" ht="30" x14ac:dyDescent="0.15">
      <c r="A741" s="1" t="s">
        <v>968</v>
      </c>
      <c r="B741" s="2" t="s">
        <v>203</v>
      </c>
      <c r="C741" s="2" t="s">
        <v>1029</v>
      </c>
      <c r="D741" s="2">
        <v>151564</v>
      </c>
      <c r="E741" s="2" t="s">
        <v>518</v>
      </c>
      <c r="F741" s="2">
        <v>36395820</v>
      </c>
      <c r="G741" s="2"/>
      <c r="H741" s="2" t="s">
        <v>710</v>
      </c>
      <c r="I741" s="8">
        <v>153</v>
      </c>
      <c r="J741" s="9">
        <f>VLOOKUP(H741,[1]zmluvy_detail!$C$2:$D$172,2,0)</f>
        <v>43768</v>
      </c>
      <c r="K741" s="2" t="s">
        <v>499</v>
      </c>
      <c r="L741" s="11" t="s">
        <v>0</v>
      </c>
      <c r="M741" s="6">
        <f>N741/1.2</f>
        <v>656.00000000000011</v>
      </c>
      <c r="N741" s="6">
        <v>787.2</v>
      </c>
      <c r="O741" s="7"/>
      <c r="P741" s="2"/>
    </row>
    <row r="742" spans="1:16" ht="30" x14ac:dyDescent="0.15">
      <c r="A742" s="1" t="s">
        <v>968</v>
      </c>
      <c r="B742" s="2" t="s">
        <v>203</v>
      </c>
      <c r="C742" s="2" t="s">
        <v>1029</v>
      </c>
      <c r="D742" s="2">
        <v>151564</v>
      </c>
      <c r="E742" s="2" t="s">
        <v>518</v>
      </c>
      <c r="F742" s="2">
        <v>36395820</v>
      </c>
      <c r="G742" s="2"/>
      <c r="H742" s="2" t="s">
        <v>710</v>
      </c>
      <c r="I742" s="8">
        <v>153</v>
      </c>
      <c r="J742" s="9">
        <f>VLOOKUP(H742,[1]zmluvy_detail!$C$2:$D$172,2,0)</f>
        <v>43768</v>
      </c>
      <c r="K742" s="2" t="s">
        <v>693</v>
      </c>
      <c r="L742" s="11" t="s">
        <v>0</v>
      </c>
      <c r="M742" s="6">
        <f>N742/1.2</f>
        <v>656.50833333333333</v>
      </c>
      <c r="N742" s="6">
        <v>787.81</v>
      </c>
      <c r="O742" s="7"/>
      <c r="P742" s="2"/>
    </row>
    <row r="743" spans="1:16" ht="15" x14ac:dyDescent="0.15">
      <c r="A743" s="1" t="s">
        <v>968</v>
      </c>
      <c r="B743" s="2" t="s">
        <v>203</v>
      </c>
      <c r="C743" s="2" t="s">
        <v>1029</v>
      </c>
      <c r="D743" s="2">
        <v>151564</v>
      </c>
      <c r="E743" s="2" t="s">
        <v>518</v>
      </c>
      <c r="F743" s="2">
        <v>36395820</v>
      </c>
      <c r="G743" s="2"/>
      <c r="H743" s="2" t="s">
        <v>538</v>
      </c>
      <c r="I743" s="8">
        <v>154</v>
      </c>
      <c r="J743" s="9">
        <f>VLOOKUP(H743,[1]zmluvy_detail!$C$2:$D$172,2,0)</f>
        <v>43032</v>
      </c>
      <c r="K743" s="2" t="s">
        <v>497</v>
      </c>
      <c r="L743" s="11" t="s">
        <v>6</v>
      </c>
      <c r="M743" s="6">
        <v>640</v>
      </c>
      <c r="N743" s="6">
        <v>768</v>
      </c>
      <c r="O743" s="7"/>
      <c r="P743" s="2"/>
    </row>
    <row r="744" spans="1:16" ht="15" x14ac:dyDescent="0.15">
      <c r="A744" s="1" t="s">
        <v>968</v>
      </c>
      <c r="B744" s="2" t="s">
        <v>203</v>
      </c>
      <c r="C744" s="2" t="s">
        <v>1029</v>
      </c>
      <c r="D744" s="2">
        <v>151564</v>
      </c>
      <c r="E744" s="2" t="s">
        <v>518</v>
      </c>
      <c r="F744" s="2">
        <v>36395820</v>
      </c>
      <c r="G744" s="2"/>
      <c r="H744" s="2" t="s">
        <v>538</v>
      </c>
      <c r="I744" s="8">
        <v>154</v>
      </c>
      <c r="J744" s="9">
        <f>VLOOKUP(H744,[1]zmluvy_detail!$C$2:$D$172,2,0)</f>
        <v>43032</v>
      </c>
      <c r="K744" s="2" t="s">
        <v>497</v>
      </c>
      <c r="L744" s="11" t="s">
        <v>7</v>
      </c>
      <c r="M744" s="6">
        <v>640</v>
      </c>
      <c r="N744" s="6">
        <v>768</v>
      </c>
      <c r="O744" s="7"/>
      <c r="P744" s="2"/>
    </row>
    <row r="745" spans="1:16" ht="14" x14ac:dyDescent="0.15">
      <c r="A745" s="1" t="s">
        <v>968</v>
      </c>
      <c r="B745" s="2" t="s">
        <v>203</v>
      </c>
      <c r="C745" s="2" t="s">
        <v>1029</v>
      </c>
      <c r="D745" s="2">
        <v>151564</v>
      </c>
      <c r="E745" s="2" t="s">
        <v>518</v>
      </c>
      <c r="F745" s="2">
        <v>36395820</v>
      </c>
      <c r="G745" s="2"/>
      <c r="H745" s="2" t="s">
        <v>538</v>
      </c>
      <c r="I745" s="8">
        <v>154</v>
      </c>
      <c r="J745" s="9">
        <f>VLOOKUP(H745,[1]zmluvy_detail!$C$2:$D$172,2,0)</f>
        <v>43032</v>
      </c>
      <c r="K745" s="2" t="s">
        <v>498</v>
      </c>
      <c r="L745" s="14" t="s">
        <v>13</v>
      </c>
      <c r="M745" s="6">
        <v>632</v>
      </c>
      <c r="N745" s="6">
        <v>758.4</v>
      </c>
      <c r="O745" s="7"/>
      <c r="P745" s="2"/>
    </row>
    <row r="746" spans="1:16" ht="30" x14ac:dyDescent="0.15">
      <c r="A746" s="1" t="s">
        <v>968</v>
      </c>
      <c r="B746" s="2" t="s">
        <v>203</v>
      </c>
      <c r="C746" s="2" t="s">
        <v>1029</v>
      </c>
      <c r="D746" s="2">
        <v>151564</v>
      </c>
      <c r="E746" s="2" t="s">
        <v>518</v>
      </c>
      <c r="F746" s="2">
        <v>36395820</v>
      </c>
      <c r="G746" s="2"/>
      <c r="H746" s="2" t="s">
        <v>538</v>
      </c>
      <c r="I746" s="8">
        <v>154</v>
      </c>
      <c r="J746" s="9">
        <f>VLOOKUP(H746,[1]zmluvy_detail!$C$2:$D$172,2,0)</f>
        <v>43032</v>
      </c>
      <c r="K746" s="2" t="s">
        <v>499</v>
      </c>
      <c r="L746" s="11" t="s">
        <v>0</v>
      </c>
      <c r="M746" s="6">
        <v>600</v>
      </c>
      <c r="N746" s="6">
        <v>720</v>
      </c>
      <c r="O746" s="7"/>
      <c r="P746" s="2"/>
    </row>
    <row r="747" spans="1:16" ht="15" x14ac:dyDescent="0.15">
      <c r="A747" s="1" t="s">
        <v>968</v>
      </c>
      <c r="B747" s="2" t="s">
        <v>203</v>
      </c>
      <c r="C747" s="2" t="s">
        <v>726</v>
      </c>
      <c r="D747" s="2">
        <v>166481</v>
      </c>
      <c r="E747" s="2" t="s">
        <v>727</v>
      </c>
      <c r="F747" s="2">
        <v>35876611</v>
      </c>
      <c r="G747" s="2"/>
      <c r="H747" s="18" t="s">
        <v>711</v>
      </c>
      <c r="I747" s="8">
        <v>155</v>
      </c>
      <c r="J747" s="9">
        <f>VLOOKUP(H747,[1]zmluvy_detail!$C$2:$D$172,2,0)</f>
        <v>41638</v>
      </c>
      <c r="K747" s="2" t="s">
        <v>15</v>
      </c>
      <c r="L747" s="11" t="s">
        <v>15</v>
      </c>
      <c r="M747" s="6">
        <v>400</v>
      </c>
      <c r="N747" s="6">
        <v>480</v>
      </c>
      <c r="O747" s="7"/>
      <c r="P747" s="2"/>
    </row>
    <row r="748" spans="1:16" ht="14" x14ac:dyDescent="0.15">
      <c r="A748" s="1" t="s">
        <v>968</v>
      </c>
      <c r="B748" s="2" t="s">
        <v>203</v>
      </c>
      <c r="C748" s="2" t="s">
        <v>726</v>
      </c>
      <c r="D748" s="2">
        <v>166481</v>
      </c>
      <c r="E748" s="2" t="s">
        <v>727</v>
      </c>
      <c r="F748" s="2">
        <v>35876611</v>
      </c>
      <c r="G748" s="2"/>
      <c r="H748" s="18" t="s">
        <v>711</v>
      </c>
      <c r="I748" s="8">
        <v>155</v>
      </c>
      <c r="J748" s="9">
        <f>VLOOKUP(H748,[1]zmluvy_detail!$C$2:$D$172,2,0)</f>
        <v>41638</v>
      </c>
      <c r="K748" s="2" t="s">
        <v>10</v>
      </c>
      <c r="L748" s="5" t="s">
        <v>10</v>
      </c>
      <c r="M748" s="6">
        <v>560</v>
      </c>
      <c r="N748" s="6">
        <v>672</v>
      </c>
      <c r="O748" s="7"/>
      <c r="P748" s="2"/>
    </row>
    <row r="749" spans="1:16" ht="15" x14ac:dyDescent="0.15">
      <c r="A749" s="1" t="s">
        <v>968</v>
      </c>
      <c r="B749" s="2" t="s">
        <v>203</v>
      </c>
      <c r="C749" s="2" t="s">
        <v>726</v>
      </c>
      <c r="D749" s="2">
        <v>166481</v>
      </c>
      <c r="E749" s="2" t="s">
        <v>727</v>
      </c>
      <c r="F749" s="2">
        <v>35876611</v>
      </c>
      <c r="G749" s="2"/>
      <c r="H749" s="18" t="s">
        <v>711</v>
      </c>
      <c r="I749" s="8">
        <v>155</v>
      </c>
      <c r="J749" s="9">
        <f>VLOOKUP(H749,[1]zmluvy_detail!$C$2:$D$172,2,0)</f>
        <v>41638</v>
      </c>
      <c r="K749" s="2" t="s">
        <v>6</v>
      </c>
      <c r="L749" s="11" t="s">
        <v>6</v>
      </c>
      <c r="M749" s="6">
        <v>720</v>
      </c>
      <c r="N749" s="6">
        <v>864</v>
      </c>
      <c r="O749" s="7"/>
      <c r="P749" s="2"/>
    </row>
    <row r="750" spans="1:16" ht="15" x14ac:dyDescent="0.15">
      <c r="A750" s="1" t="s">
        <v>968</v>
      </c>
      <c r="B750" s="2" t="s">
        <v>203</v>
      </c>
      <c r="C750" s="2" t="s">
        <v>726</v>
      </c>
      <c r="D750" s="2">
        <v>166481</v>
      </c>
      <c r="E750" s="2" t="s">
        <v>727</v>
      </c>
      <c r="F750" s="2">
        <v>35876611</v>
      </c>
      <c r="G750" s="2"/>
      <c r="H750" s="18" t="s">
        <v>711</v>
      </c>
      <c r="I750" s="8">
        <v>155</v>
      </c>
      <c r="J750" s="9">
        <f>VLOOKUP(H750,[1]zmluvy_detail!$C$2:$D$172,2,0)</f>
        <v>41638</v>
      </c>
      <c r="K750" s="2" t="s">
        <v>280</v>
      </c>
      <c r="L750" s="11" t="s">
        <v>13</v>
      </c>
      <c r="M750" s="6">
        <v>880</v>
      </c>
      <c r="N750" s="6">
        <v>1056</v>
      </c>
      <c r="O750" s="7"/>
      <c r="P750" s="2"/>
    </row>
    <row r="751" spans="1:16" ht="15" x14ac:dyDescent="0.15">
      <c r="A751" s="1" t="s">
        <v>968</v>
      </c>
      <c r="B751" s="2" t="s">
        <v>203</v>
      </c>
      <c r="C751" s="2" t="s">
        <v>726</v>
      </c>
      <c r="D751" s="2">
        <v>166481</v>
      </c>
      <c r="E751" s="2" t="s">
        <v>727</v>
      </c>
      <c r="F751" s="2">
        <v>35876611</v>
      </c>
      <c r="G751" s="2"/>
      <c r="H751" s="18" t="s">
        <v>711</v>
      </c>
      <c r="I751" s="8">
        <v>155</v>
      </c>
      <c r="J751" s="9">
        <f>VLOOKUP(H751,[1]zmluvy_detail!$C$2:$D$172,2,0)</f>
        <v>41638</v>
      </c>
      <c r="K751" s="2" t="s">
        <v>694</v>
      </c>
      <c r="L751" s="11" t="s">
        <v>13</v>
      </c>
      <c r="M751" s="6">
        <v>1520</v>
      </c>
      <c r="N751" s="6">
        <v>1824</v>
      </c>
      <c r="O751" s="7"/>
      <c r="P751" s="2"/>
    </row>
    <row r="752" spans="1:16" ht="60" x14ac:dyDescent="0.15">
      <c r="A752" s="1" t="s">
        <v>968</v>
      </c>
      <c r="B752" s="2" t="s">
        <v>203</v>
      </c>
      <c r="C752" s="2" t="s">
        <v>313</v>
      </c>
      <c r="D752" s="2">
        <v>30794323</v>
      </c>
      <c r="E752" s="2" t="s">
        <v>314</v>
      </c>
      <c r="F752" s="2">
        <v>35737328</v>
      </c>
      <c r="G752" s="2"/>
      <c r="H752" s="2" t="s">
        <v>331</v>
      </c>
      <c r="I752" s="8">
        <v>156</v>
      </c>
      <c r="J752" s="9">
        <f>VLOOKUP(H752,[1]zmluvy_detail!$C$2:$D$172,2,0)</f>
        <v>43613</v>
      </c>
      <c r="K752" s="10" t="s">
        <v>282</v>
      </c>
      <c r="L752" s="11" t="s">
        <v>9</v>
      </c>
      <c r="M752" s="6">
        <v>914</v>
      </c>
      <c r="N752" s="6">
        <v>1096.8</v>
      </c>
      <c r="O752" s="7"/>
      <c r="P752" s="2"/>
    </row>
    <row r="753" spans="1:16" ht="30" x14ac:dyDescent="0.15">
      <c r="A753" s="1" t="s">
        <v>968</v>
      </c>
      <c r="B753" s="2" t="s">
        <v>203</v>
      </c>
      <c r="C753" s="2" t="s">
        <v>313</v>
      </c>
      <c r="D753" s="2">
        <v>30794323</v>
      </c>
      <c r="E753" s="2" t="s">
        <v>314</v>
      </c>
      <c r="F753" s="2">
        <v>35737328</v>
      </c>
      <c r="G753" s="2"/>
      <c r="H753" s="2" t="s">
        <v>331</v>
      </c>
      <c r="I753" s="8">
        <v>156</v>
      </c>
      <c r="J753" s="9">
        <f>VLOOKUP(H753,[1]zmluvy_detail!$C$2:$D$172,2,0)</f>
        <v>43613</v>
      </c>
      <c r="K753" s="10" t="s">
        <v>276</v>
      </c>
      <c r="L753" s="11" t="s">
        <v>16</v>
      </c>
      <c r="M753" s="6">
        <v>814.96</v>
      </c>
      <c r="N753" s="6">
        <v>977.952</v>
      </c>
      <c r="O753" s="7"/>
      <c r="P753" s="2"/>
    </row>
    <row r="754" spans="1:16" ht="30" x14ac:dyDescent="0.15">
      <c r="A754" s="1" t="s">
        <v>968</v>
      </c>
      <c r="B754" s="2" t="s">
        <v>203</v>
      </c>
      <c r="C754" s="2" t="s">
        <v>313</v>
      </c>
      <c r="D754" s="2">
        <v>30794323</v>
      </c>
      <c r="E754" s="2" t="s">
        <v>314</v>
      </c>
      <c r="F754" s="2">
        <v>35737328</v>
      </c>
      <c r="G754" s="2"/>
      <c r="H754" s="2" t="s">
        <v>331</v>
      </c>
      <c r="I754" s="8">
        <v>156</v>
      </c>
      <c r="J754" s="9">
        <f>VLOOKUP(H754,[1]zmluvy_detail!$C$2:$D$172,2,0)</f>
        <v>43613</v>
      </c>
      <c r="K754" s="10" t="s">
        <v>643</v>
      </c>
      <c r="L754" s="11" t="s">
        <v>13</v>
      </c>
      <c r="M754" s="6">
        <v>906.8</v>
      </c>
      <c r="N754" s="6">
        <v>1088.1599999999999</v>
      </c>
      <c r="O754" s="7"/>
      <c r="P754" s="2"/>
    </row>
    <row r="755" spans="1:16" ht="30" x14ac:dyDescent="0.15">
      <c r="A755" s="1" t="s">
        <v>968</v>
      </c>
      <c r="B755" s="2" t="s">
        <v>203</v>
      </c>
      <c r="C755" s="2" t="s">
        <v>313</v>
      </c>
      <c r="D755" s="2">
        <v>30794323</v>
      </c>
      <c r="E755" s="2" t="s">
        <v>314</v>
      </c>
      <c r="F755" s="2">
        <v>35737328</v>
      </c>
      <c r="G755" s="2"/>
      <c r="H755" s="2" t="s">
        <v>331</v>
      </c>
      <c r="I755" s="8">
        <v>156</v>
      </c>
      <c r="J755" s="9">
        <f>VLOOKUP(H755,[1]zmluvy_detail!$C$2:$D$172,2,0)</f>
        <v>43613</v>
      </c>
      <c r="K755" s="10" t="s">
        <v>695</v>
      </c>
      <c r="L755" s="11" t="s">
        <v>13</v>
      </c>
      <c r="M755" s="6">
        <v>740.4</v>
      </c>
      <c r="N755" s="6">
        <v>888.4799999999999</v>
      </c>
      <c r="O755" s="7"/>
      <c r="P755" s="2"/>
    </row>
    <row r="756" spans="1:16" ht="14" x14ac:dyDescent="0.15">
      <c r="A756" s="1" t="s">
        <v>968</v>
      </c>
      <c r="B756" s="2" t="s">
        <v>203</v>
      </c>
      <c r="C756" s="2" t="s">
        <v>17</v>
      </c>
      <c r="D756" s="2">
        <v>151742</v>
      </c>
      <c r="E756" s="2" t="s">
        <v>314</v>
      </c>
      <c r="F756" s="2">
        <v>35737328</v>
      </c>
      <c r="G756" s="2"/>
      <c r="H756" s="2" t="s">
        <v>712</v>
      </c>
      <c r="I756" s="8">
        <v>157</v>
      </c>
      <c r="J756" s="9">
        <f>VLOOKUP(H756,[1]zmluvy_detail!$C$2:$D$172,2,0)</f>
        <v>42695</v>
      </c>
      <c r="K756" s="2" t="s">
        <v>696</v>
      </c>
      <c r="L756" s="5" t="s">
        <v>16</v>
      </c>
      <c r="M756" s="6">
        <v>848</v>
      </c>
      <c r="N756" s="6">
        <v>1017.5999999999999</v>
      </c>
      <c r="O756" s="7"/>
      <c r="P756" s="2"/>
    </row>
    <row r="757" spans="1:16" ht="15" x14ac:dyDescent="0.15">
      <c r="A757" s="1" t="s">
        <v>968</v>
      </c>
      <c r="B757" s="2" t="s">
        <v>203</v>
      </c>
      <c r="C757" s="2" t="s">
        <v>17</v>
      </c>
      <c r="D757" s="2">
        <v>151742</v>
      </c>
      <c r="E757" s="2" t="s">
        <v>314</v>
      </c>
      <c r="F757" s="2">
        <v>35737328</v>
      </c>
      <c r="G757" s="2"/>
      <c r="H757" s="2" t="s">
        <v>712</v>
      </c>
      <c r="I757" s="8">
        <v>157</v>
      </c>
      <c r="J757" s="9">
        <f>VLOOKUP(H757,[1]zmluvy_detail!$C$2:$D$172,2,0)</f>
        <v>42695</v>
      </c>
      <c r="K757" s="2" t="s">
        <v>643</v>
      </c>
      <c r="L757" s="11" t="s">
        <v>13</v>
      </c>
      <c r="M757" s="6">
        <v>980</v>
      </c>
      <c r="N757" s="6">
        <v>1176</v>
      </c>
      <c r="O757" s="7"/>
      <c r="P757" s="2"/>
    </row>
    <row r="758" spans="1:16" ht="14" x14ac:dyDescent="0.15">
      <c r="A758" s="1" t="s">
        <v>968</v>
      </c>
      <c r="B758" s="2" t="s">
        <v>203</v>
      </c>
      <c r="C758" s="2" t="s">
        <v>17</v>
      </c>
      <c r="D758" s="2">
        <v>151742</v>
      </c>
      <c r="E758" s="2" t="s">
        <v>314</v>
      </c>
      <c r="F758" s="2">
        <v>35737328</v>
      </c>
      <c r="G758" s="2"/>
      <c r="H758" s="2" t="s">
        <v>712</v>
      </c>
      <c r="I758" s="8">
        <v>157</v>
      </c>
      <c r="J758" s="9">
        <f>VLOOKUP(H758,[1]zmluvy_detail!$C$2:$D$172,2,0)</f>
        <v>42695</v>
      </c>
      <c r="K758" s="2" t="s">
        <v>697</v>
      </c>
      <c r="L758" s="5" t="s">
        <v>9</v>
      </c>
      <c r="M758" s="6">
        <v>800</v>
      </c>
      <c r="N758" s="6">
        <v>960</v>
      </c>
      <c r="O758" s="7"/>
      <c r="P758" s="2"/>
    </row>
    <row r="759" spans="1:16" ht="14" x14ac:dyDescent="0.15">
      <c r="A759" s="1" t="s">
        <v>968</v>
      </c>
      <c r="B759" s="2" t="s">
        <v>203</v>
      </c>
      <c r="C759" s="2" t="s">
        <v>17</v>
      </c>
      <c r="D759" s="2">
        <v>151742</v>
      </c>
      <c r="E759" s="2" t="s">
        <v>314</v>
      </c>
      <c r="F759" s="2">
        <v>35737328</v>
      </c>
      <c r="G759" s="2"/>
      <c r="H759" s="2" t="s">
        <v>712</v>
      </c>
      <c r="I759" s="8">
        <v>157</v>
      </c>
      <c r="J759" s="9">
        <f>VLOOKUP(H759,[1]zmluvy_detail!$C$2:$D$172,2,0)</f>
        <v>42695</v>
      </c>
      <c r="K759" s="2" t="s">
        <v>697</v>
      </c>
      <c r="L759" s="5" t="s">
        <v>13</v>
      </c>
      <c r="M759" s="6">
        <v>800</v>
      </c>
      <c r="N759" s="6">
        <v>960</v>
      </c>
      <c r="O759" s="7"/>
      <c r="P759" s="2"/>
    </row>
    <row r="760" spans="1:16" ht="14" x14ac:dyDescent="0.15">
      <c r="A760" s="1" t="s">
        <v>968</v>
      </c>
      <c r="B760" s="2" t="s">
        <v>203</v>
      </c>
      <c r="C760" s="2" t="s">
        <v>17</v>
      </c>
      <c r="D760" s="2">
        <v>151742</v>
      </c>
      <c r="E760" s="2" t="s">
        <v>314</v>
      </c>
      <c r="F760" s="2">
        <v>35737328</v>
      </c>
      <c r="G760" s="2"/>
      <c r="H760" s="2" t="s">
        <v>712</v>
      </c>
      <c r="I760" s="8">
        <v>157</v>
      </c>
      <c r="J760" s="9">
        <f>VLOOKUP(H760,[1]zmluvy_detail!$C$2:$D$172,2,0)</f>
        <v>42695</v>
      </c>
      <c r="K760" s="2" t="s">
        <v>697</v>
      </c>
      <c r="L760" s="5" t="s">
        <v>10</v>
      </c>
      <c r="M760" s="6">
        <v>800</v>
      </c>
      <c r="N760" s="6">
        <v>960</v>
      </c>
      <c r="O760" s="7"/>
      <c r="P760" s="2"/>
    </row>
    <row r="761" spans="1:16" ht="14" x14ac:dyDescent="0.15">
      <c r="A761" s="1" t="s">
        <v>968</v>
      </c>
      <c r="B761" s="2" t="s">
        <v>203</v>
      </c>
      <c r="C761" s="2" t="s">
        <v>17</v>
      </c>
      <c r="D761" s="2">
        <v>151742</v>
      </c>
      <c r="E761" s="2" t="s">
        <v>314</v>
      </c>
      <c r="F761" s="2">
        <v>35737328</v>
      </c>
      <c r="G761" s="2"/>
      <c r="H761" s="2" t="s">
        <v>712</v>
      </c>
      <c r="I761" s="8">
        <v>157</v>
      </c>
      <c r="J761" s="9">
        <f>VLOOKUP(H761,[1]zmluvy_detail!$C$2:$D$172,2,0)</f>
        <v>42695</v>
      </c>
      <c r="K761" s="2" t="s">
        <v>697</v>
      </c>
      <c r="L761" s="5" t="s">
        <v>0</v>
      </c>
      <c r="M761" s="6">
        <v>800</v>
      </c>
      <c r="N761" s="6">
        <v>960</v>
      </c>
      <c r="O761" s="7"/>
      <c r="P761" s="2"/>
    </row>
    <row r="762" spans="1:16" ht="15" x14ac:dyDescent="0.15">
      <c r="A762" s="1" t="s">
        <v>968</v>
      </c>
      <c r="B762" s="2" t="s">
        <v>203</v>
      </c>
      <c r="C762" s="2" t="s">
        <v>435</v>
      </c>
      <c r="D762" s="2">
        <v>35937874</v>
      </c>
      <c r="E762" s="2" t="s">
        <v>728</v>
      </c>
      <c r="F762" s="2">
        <v>35737328</v>
      </c>
      <c r="G762" s="2"/>
      <c r="H762" s="2" t="s">
        <v>713</v>
      </c>
      <c r="I762" s="8">
        <v>158</v>
      </c>
      <c r="J762" s="9">
        <f>VLOOKUP(H762,[1]zmluvy_detail!$C$2:$D$172,2,0)</f>
        <v>42013</v>
      </c>
      <c r="K762" s="2" t="s">
        <v>280</v>
      </c>
      <c r="L762" s="11" t="s">
        <v>13</v>
      </c>
      <c r="M762" s="6">
        <v>840</v>
      </c>
      <c r="N762" s="6">
        <v>1008</v>
      </c>
      <c r="O762" s="7"/>
      <c r="P762" s="2"/>
    </row>
    <row r="763" spans="1:16" ht="15" x14ac:dyDescent="0.15">
      <c r="A763" s="1" t="s">
        <v>968</v>
      </c>
      <c r="B763" s="2" t="s">
        <v>203</v>
      </c>
      <c r="C763" s="2" t="s">
        <v>17</v>
      </c>
      <c r="D763" s="2">
        <v>151742</v>
      </c>
      <c r="E763" s="2" t="s">
        <v>715</v>
      </c>
      <c r="F763" s="2">
        <v>31605052</v>
      </c>
      <c r="G763" s="2"/>
      <c r="H763" s="2" t="s">
        <v>779</v>
      </c>
      <c r="I763" s="8">
        <v>159</v>
      </c>
      <c r="J763" s="9">
        <f>VLOOKUP(H763,[1]zmluvy_detail!$C$2:$D$172,2,0)</f>
        <v>41946</v>
      </c>
      <c r="K763" s="2" t="s">
        <v>729</v>
      </c>
      <c r="L763" s="11" t="s">
        <v>13</v>
      </c>
      <c r="M763" s="6">
        <v>890</v>
      </c>
      <c r="N763" s="6">
        <v>1068</v>
      </c>
      <c r="O763" s="7"/>
      <c r="P763" s="2"/>
    </row>
    <row r="764" spans="1:16" ht="15" x14ac:dyDescent="0.15">
      <c r="A764" s="1" t="s">
        <v>968</v>
      </c>
      <c r="B764" s="2" t="s">
        <v>203</v>
      </c>
      <c r="C764" s="2" t="s">
        <v>17</v>
      </c>
      <c r="D764" s="2">
        <v>151742</v>
      </c>
      <c r="E764" s="2" t="s">
        <v>715</v>
      </c>
      <c r="F764" s="2">
        <v>31605052</v>
      </c>
      <c r="G764" s="2"/>
      <c r="H764" s="2" t="s">
        <v>779</v>
      </c>
      <c r="I764" s="8">
        <v>159</v>
      </c>
      <c r="J764" s="9">
        <f>VLOOKUP(H764,[1]zmluvy_detail!$C$2:$D$172,2,0)</f>
        <v>41946</v>
      </c>
      <c r="K764" s="2" t="s">
        <v>730</v>
      </c>
      <c r="L764" s="11" t="s">
        <v>13</v>
      </c>
      <c r="M764" s="6">
        <v>890</v>
      </c>
      <c r="N764" s="6">
        <v>1068</v>
      </c>
      <c r="O764" s="7"/>
      <c r="P764" s="2"/>
    </row>
    <row r="765" spans="1:16" ht="15" x14ac:dyDescent="0.15">
      <c r="A765" s="1" t="s">
        <v>968</v>
      </c>
      <c r="B765" s="2" t="s">
        <v>203</v>
      </c>
      <c r="C765" s="2" t="s">
        <v>17</v>
      </c>
      <c r="D765" s="2">
        <v>151742</v>
      </c>
      <c r="E765" s="2" t="s">
        <v>715</v>
      </c>
      <c r="F765" s="2">
        <v>31605052</v>
      </c>
      <c r="G765" s="2"/>
      <c r="H765" s="2" t="s">
        <v>779</v>
      </c>
      <c r="I765" s="8">
        <v>159</v>
      </c>
      <c r="J765" s="9">
        <f>VLOOKUP(H765,[1]zmluvy_detail!$C$2:$D$172,2,0)</f>
        <v>41946</v>
      </c>
      <c r="K765" s="2" t="s">
        <v>731</v>
      </c>
      <c r="L765" s="11" t="s">
        <v>13</v>
      </c>
      <c r="M765" s="6">
        <v>890</v>
      </c>
      <c r="N765" s="6">
        <v>1068</v>
      </c>
      <c r="O765" s="7"/>
      <c r="P765" s="2"/>
    </row>
    <row r="766" spans="1:16" ht="15" x14ac:dyDescent="0.15">
      <c r="A766" s="1" t="s">
        <v>968</v>
      </c>
      <c r="B766" s="2" t="s">
        <v>203</v>
      </c>
      <c r="C766" s="2" t="s">
        <v>17</v>
      </c>
      <c r="D766" s="2">
        <v>151742</v>
      </c>
      <c r="E766" s="2" t="s">
        <v>715</v>
      </c>
      <c r="F766" s="2">
        <v>31605052</v>
      </c>
      <c r="G766" s="2"/>
      <c r="H766" s="2" t="s">
        <v>779</v>
      </c>
      <c r="I766" s="8">
        <v>159</v>
      </c>
      <c r="J766" s="9">
        <f>VLOOKUP(H766,[1]zmluvy_detail!$C$2:$D$172,2,0)</f>
        <v>41946</v>
      </c>
      <c r="K766" s="2" t="s">
        <v>732</v>
      </c>
      <c r="L766" s="11" t="s">
        <v>13</v>
      </c>
      <c r="M766" s="6">
        <v>750</v>
      </c>
      <c r="N766" s="6">
        <v>900</v>
      </c>
      <c r="O766" s="7"/>
      <c r="P766" s="2"/>
    </row>
    <row r="767" spans="1:16" ht="15" x14ac:dyDescent="0.15">
      <c r="A767" s="1" t="s">
        <v>968</v>
      </c>
      <c r="B767" s="2" t="s">
        <v>203</v>
      </c>
      <c r="C767" s="2" t="s">
        <v>17</v>
      </c>
      <c r="D767" s="2">
        <v>151742</v>
      </c>
      <c r="E767" s="2" t="s">
        <v>715</v>
      </c>
      <c r="F767" s="2">
        <v>31605052</v>
      </c>
      <c r="G767" s="2"/>
      <c r="H767" s="2" t="s">
        <v>779</v>
      </c>
      <c r="I767" s="8">
        <v>159</v>
      </c>
      <c r="J767" s="9">
        <f>VLOOKUP(H767,[1]zmluvy_detail!$C$2:$D$172,2,0)</f>
        <v>41946</v>
      </c>
      <c r="K767" s="2" t="s">
        <v>733</v>
      </c>
      <c r="L767" s="11" t="s">
        <v>13</v>
      </c>
      <c r="M767" s="6">
        <v>750</v>
      </c>
      <c r="N767" s="6">
        <v>900</v>
      </c>
      <c r="O767" s="7"/>
      <c r="P767" s="2"/>
    </row>
    <row r="768" spans="1:16" ht="15" x14ac:dyDescent="0.15">
      <c r="A768" s="1" t="s">
        <v>968</v>
      </c>
      <c r="B768" s="2" t="s">
        <v>203</v>
      </c>
      <c r="C768" s="2" t="s">
        <v>17</v>
      </c>
      <c r="D768" s="2">
        <v>151742</v>
      </c>
      <c r="E768" s="2" t="s">
        <v>715</v>
      </c>
      <c r="F768" s="2">
        <v>31605052</v>
      </c>
      <c r="G768" s="2"/>
      <c r="H768" s="2" t="s">
        <v>779</v>
      </c>
      <c r="I768" s="8">
        <v>159</v>
      </c>
      <c r="J768" s="9">
        <f>VLOOKUP(H768,[1]zmluvy_detail!$C$2:$D$172,2,0)</f>
        <v>41946</v>
      </c>
      <c r="K768" s="2" t="s">
        <v>734</v>
      </c>
      <c r="L768" s="11" t="s">
        <v>13</v>
      </c>
      <c r="M768" s="6">
        <v>750</v>
      </c>
      <c r="N768" s="6">
        <v>900</v>
      </c>
      <c r="O768" s="7"/>
      <c r="P768" s="2"/>
    </row>
    <row r="769" spans="1:16" ht="15" x14ac:dyDescent="0.15">
      <c r="A769" s="1" t="s">
        <v>968</v>
      </c>
      <c r="B769" s="2" t="s">
        <v>203</v>
      </c>
      <c r="C769" s="2" t="s">
        <v>17</v>
      </c>
      <c r="D769" s="2">
        <v>151742</v>
      </c>
      <c r="E769" s="2" t="s">
        <v>715</v>
      </c>
      <c r="F769" s="2">
        <v>31605052</v>
      </c>
      <c r="G769" s="2"/>
      <c r="H769" s="2" t="s">
        <v>779</v>
      </c>
      <c r="I769" s="8">
        <v>159</v>
      </c>
      <c r="J769" s="9">
        <f>VLOOKUP(H769,[1]zmluvy_detail!$C$2:$D$172,2,0)</f>
        <v>41946</v>
      </c>
      <c r="K769" s="2" t="s">
        <v>735</v>
      </c>
      <c r="L769" s="11" t="s">
        <v>13</v>
      </c>
      <c r="M769" s="6">
        <v>890</v>
      </c>
      <c r="N769" s="6">
        <v>1068</v>
      </c>
      <c r="O769" s="7"/>
      <c r="P769" s="2"/>
    </row>
    <row r="770" spans="1:16" ht="15" x14ac:dyDescent="0.15">
      <c r="A770" s="1" t="s">
        <v>968</v>
      </c>
      <c r="B770" s="2" t="s">
        <v>203</v>
      </c>
      <c r="C770" s="2" t="s">
        <v>17</v>
      </c>
      <c r="D770" s="2">
        <v>151742</v>
      </c>
      <c r="E770" s="2" t="s">
        <v>715</v>
      </c>
      <c r="F770" s="2">
        <v>31605052</v>
      </c>
      <c r="G770" s="2"/>
      <c r="H770" s="2" t="s">
        <v>779</v>
      </c>
      <c r="I770" s="8">
        <v>159</v>
      </c>
      <c r="J770" s="9">
        <f>VLOOKUP(H770,[1]zmluvy_detail!$C$2:$D$172,2,0)</f>
        <v>41946</v>
      </c>
      <c r="K770" s="2" t="s">
        <v>736</v>
      </c>
      <c r="L770" s="11" t="s">
        <v>13</v>
      </c>
      <c r="M770" s="6">
        <v>750</v>
      </c>
      <c r="N770" s="6">
        <v>900</v>
      </c>
      <c r="O770" s="7"/>
      <c r="P770" s="2"/>
    </row>
    <row r="771" spans="1:16" ht="15" x14ac:dyDescent="0.15">
      <c r="A771" s="1" t="s">
        <v>968</v>
      </c>
      <c r="B771" s="2" t="s">
        <v>203</v>
      </c>
      <c r="C771" s="2" t="s">
        <v>17</v>
      </c>
      <c r="D771" s="2">
        <v>151742</v>
      </c>
      <c r="E771" s="2" t="s">
        <v>715</v>
      </c>
      <c r="F771" s="2">
        <v>31605052</v>
      </c>
      <c r="G771" s="2"/>
      <c r="H771" s="2" t="s">
        <v>779</v>
      </c>
      <c r="I771" s="8">
        <v>159</v>
      </c>
      <c r="J771" s="9">
        <f>VLOOKUP(H771,[1]zmluvy_detail!$C$2:$D$172,2,0)</f>
        <v>41946</v>
      </c>
      <c r="K771" s="2" t="s">
        <v>729</v>
      </c>
      <c r="L771" s="11" t="s">
        <v>13</v>
      </c>
      <c r="M771" s="6">
        <v>540</v>
      </c>
      <c r="N771" s="6">
        <v>648</v>
      </c>
      <c r="O771" s="7"/>
      <c r="P771" s="2"/>
    </row>
    <row r="772" spans="1:16" ht="15" x14ac:dyDescent="0.15">
      <c r="A772" s="1" t="s">
        <v>968</v>
      </c>
      <c r="B772" s="2" t="s">
        <v>203</v>
      </c>
      <c r="C772" s="2" t="s">
        <v>17</v>
      </c>
      <c r="D772" s="2">
        <v>151742</v>
      </c>
      <c r="E772" s="2" t="s">
        <v>715</v>
      </c>
      <c r="F772" s="2">
        <v>31605052</v>
      </c>
      <c r="G772" s="2"/>
      <c r="H772" s="2" t="s">
        <v>779</v>
      </c>
      <c r="I772" s="8">
        <v>159</v>
      </c>
      <c r="J772" s="9">
        <f>VLOOKUP(H772,[1]zmluvy_detail!$C$2:$D$172,2,0)</f>
        <v>41946</v>
      </c>
      <c r="K772" s="2" t="s">
        <v>730</v>
      </c>
      <c r="L772" s="11" t="s">
        <v>13</v>
      </c>
      <c r="M772" s="6">
        <v>600</v>
      </c>
      <c r="N772" s="6">
        <v>720</v>
      </c>
      <c r="O772" s="7"/>
      <c r="P772" s="2"/>
    </row>
    <row r="773" spans="1:16" ht="15" x14ac:dyDescent="0.15">
      <c r="A773" s="1" t="s">
        <v>968</v>
      </c>
      <c r="B773" s="2" t="s">
        <v>203</v>
      </c>
      <c r="C773" s="2" t="s">
        <v>17</v>
      </c>
      <c r="D773" s="2">
        <v>151742</v>
      </c>
      <c r="E773" s="2" t="s">
        <v>715</v>
      </c>
      <c r="F773" s="2">
        <v>31605052</v>
      </c>
      <c r="G773" s="2"/>
      <c r="H773" s="2" t="s">
        <v>779</v>
      </c>
      <c r="I773" s="8">
        <v>159</v>
      </c>
      <c r="J773" s="9">
        <f>VLOOKUP(H773,[1]zmluvy_detail!$C$2:$D$172,2,0)</f>
        <v>41946</v>
      </c>
      <c r="K773" s="2" t="s">
        <v>731</v>
      </c>
      <c r="L773" s="11" t="s">
        <v>13</v>
      </c>
      <c r="M773" s="6">
        <v>600</v>
      </c>
      <c r="N773" s="6">
        <v>720</v>
      </c>
      <c r="O773" s="7"/>
      <c r="P773" s="2"/>
    </row>
    <row r="774" spans="1:16" ht="15" x14ac:dyDescent="0.15">
      <c r="A774" s="1" t="s">
        <v>968</v>
      </c>
      <c r="B774" s="2" t="s">
        <v>203</v>
      </c>
      <c r="C774" s="2" t="s">
        <v>17</v>
      </c>
      <c r="D774" s="2">
        <v>151742</v>
      </c>
      <c r="E774" s="2" t="s">
        <v>715</v>
      </c>
      <c r="F774" s="2">
        <v>31605052</v>
      </c>
      <c r="G774" s="2"/>
      <c r="H774" s="2" t="s">
        <v>779</v>
      </c>
      <c r="I774" s="8">
        <v>159</v>
      </c>
      <c r="J774" s="9">
        <f>VLOOKUP(H774,[1]zmluvy_detail!$C$2:$D$172,2,0)</f>
        <v>41946</v>
      </c>
      <c r="K774" s="2" t="s">
        <v>732</v>
      </c>
      <c r="L774" s="11" t="s">
        <v>13</v>
      </c>
      <c r="M774" s="6">
        <v>360</v>
      </c>
      <c r="N774" s="6">
        <v>432</v>
      </c>
      <c r="O774" s="7"/>
      <c r="P774" s="2"/>
    </row>
    <row r="775" spans="1:16" ht="15" x14ac:dyDescent="0.15">
      <c r="A775" s="1" t="s">
        <v>968</v>
      </c>
      <c r="B775" s="2" t="s">
        <v>203</v>
      </c>
      <c r="C775" s="2" t="s">
        <v>17</v>
      </c>
      <c r="D775" s="2">
        <v>151742</v>
      </c>
      <c r="E775" s="2" t="s">
        <v>715</v>
      </c>
      <c r="F775" s="2">
        <v>31605052</v>
      </c>
      <c r="G775" s="2"/>
      <c r="H775" s="2" t="s">
        <v>779</v>
      </c>
      <c r="I775" s="8">
        <v>159</v>
      </c>
      <c r="J775" s="9">
        <f>VLOOKUP(H775,[1]zmluvy_detail!$C$2:$D$172,2,0)</f>
        <v>41946</v>
      </c>
      <c r="K775" s="2" t="s">
        <v>733</v>
      </c>
      <c r="L775" s="11" t="s">
        <v>13</v>
      </c>
      <c r="M775" s="6">
        <v>396</v>
      </c>
      <c r="N775" s="6">
        <v>475.2</v>
      </c>
      <c r="O775" s="7"/>
      <c r="P775" s="2"/>
    </row>
    <row r="776" spans="1:16" ht="15" x14ac:dyDescent="0.15">
      <c r="A776" s="1" t="s">
        <v>968</v>
      </c>
      <c r="B776" s="2" t="s">
        <v>203</v>
      </c>
      <c r="C776" s="2" t="s">
        <v>17</v>
      </c>
      <c r="D776" s="2">
        <v>151742</v>
      </c>
      <c r="E776" s="2" t="s">
        <v>715</v>
      </c>
      <c r="F776" s="2">
        <v>31605052</v>
      </c>
      <c r="G776" s="2"/>
      <c r="H776" s="2" t="s">
        <v>779</v>
      </c>
      <c r="I776" s="8">
        <v>159</v>
      </c>
      <c r="J776" s="9">
        <f>VLOOKUP(H776,[1]zmluvy_detail!$C$2:$D$172,2,0)</f>
        <v>41946</v>
      </c>
      <c r="K776" s="2" t="s">
        <v>734</v>
      </c>
      <c r="L776" s="11" t="s">
        <v>13</v>
      </c>
      <c r="M776" s="6">
        <v>360</v>
      </c>
      <c r="N776" s="6">
        <v>432</v>
      </c>
      <c r="O776" s="7"/>
      <c r="P776" s="2"/>
    </row>
    <row r="777" spans="1:16" ht="15" x14ac:dyDescent="0.15">
      <c r="A777" s="1" t="s">
        <v>968</v>
      </c>
      <c r="B777" s="2" t="s">
        <v>203</v>
      </c>
      <c r="C777" s="2" t="s">
        <v>17</v>
      </c>
      <c r="D777" s="2">
        <v>151742</v>
      </c>
      <c r="E777" s="2" t="s">
        <v>715</v>
      </c>
      <c r="F777" s="2">
        <v>31605052</v>
      </c>
      <c r="G777" s="2"/>
      <c r="H777" s="2" t="s">
        <v>779</v>
      </c>
      <c r="I777" s="8">
        <v>159</v>
      </c>
      <c r="J777" s="9">
        <f>VLOOKUP(H777,[1]zmluvy_detail!$C$2:$D$172,2,0)</f>
        <v>41946</v>
      </c>
      <c r="K777" s="2" t="s">
        <v>735</v>
      </c>
      <c r="L777" s="11" t="s">
        <v>13</v>
      </c>
      <c r="M777" s="6">
        <v>456</v>
      </c>
      <c r="N777" s="6">
        <v>547.19999999999993</v>
      </c>
      <c r="O777" s="7"/>
      <c r="P777" s="2"/>
    </row>
    <row r="778" spans="1:16" ht="15" x14ac:dyDescent="0.15">
      <c r="A778" s="1" t="s">
        <v>968</v>
      </c>
      <c r="B778" s="2" t="s">
        <v>203</v>
      </c>
      <c r="C778" s="2" t="s">
        <v>17</v>
      </c>
      <c r="D778" s="2">
        <v>151742</v>
      </c>
      <c r="E778" s="2" t="s">
        <v>715</v>
      </c>
      <c r="F778" s="2">
        <v>31605052</v>
      </c>
      <c r="G778" s="2"/>
      <c r="H778" s="2" t="s">
        <v>779</v>
      </c>
      <c r="I778" s="8">
        <v>159</v>
      </c>
      <c r="J778" s="9">
        <f>VLOOKUP(H778,[1]zmluvy_detail!$C$2:$D$172,2,0)</f>
        <v>41946</v>
      </c>
      <c r="K778" s="2" t="s">
        <v>736</v>
      </c>
      <c r="L778" s="11" t="s">
        <v>13</v>
      </c>
      <c r="M778" s="6">
        <v>360</v>
      </c>
      <c r="N778" s="6">
        <v>432</v>
      </c>
      <c r="O778" s="7"/>
      <c r="P778" s="2"/>
    </row>
    <row r="779" spans="1:16" ht="15" x14ac:dyDescent="0.15">
      <c r="A779" s="1" t="s">
        <v>968</v>
      </c>
      <c r="B779" s="2" t="s">
        <v>203</v>
      </c>
      <c r="C779" s="2" t="s">
        <v>17</v>
      </c>
      <c r="D779" s="2">
        <v>151742</v>
      </c>
      <c r="E779" s="2" t="s">
        <v>715</v>
      </c>
      <c r="F779" s="2">
        <v>31605052</v>
      </c>
      <c r="G779" s="2"/>
      <c r="H779" s="2" t="s">
        <v>779</v>
      </c>
      <c r="I779" s="8">
        <v>159</v>
      </c>
      <c r="J779" s="9">
        <f>VLOOKUP(H779,[1]zmluvy_detail!$C$2:$D$172,2,0)</f>
        <v>41946</v>
      </c>
      <c r="K779" s="2" t="s">
        <v>729</v>
      </c>
      <c r="L779" s="11" t="s">
        <v>13</v>
      </c>
      <c r="M779" s="6">
        <v>880</v>
      </c>
      <c r="N779" s="6">
        <v>1056</v>
      </c>
      <c r="O779" s="7"/>
      <c r="P779" s="2"/>
    </row>
    <row r="780" spans="1:16" ht="15" x14ac:dyDescent="0.15">
      <c r="A780" s="1" t="s">
        <v>968</v>
      </c>
      <c r="B780" s="2" t="s">
        <v>203</v>
      </c>
      <c r="C780" s="2" t="s">
        <v>17</v>
      </c>
      <c r="D780" s="2">
        <v>151742</v>
      </c>
      <c r="E780" s="2" t="s">
        <v>715</v>
      </c>
      <c r="F780" s="2">
        <v>31605052</v>
      </c>
      <c r="G780" s="2"/>
      <c r="H780" s="2" t="s">
        <v>779</v>
      </c>
      <c r="I780" s="8">
        <v>159</v>
      </c>
      <c r="J780" s="9">
        <f>VLOOKUP(H780,[1]zmluvy_detail!$C$2:$D$172,2,0)</f>
        <v>41946</v>
      </c>
      <c r="K780" s="2" t="s">
        <v>730</v>
      </c>
      <c r="L780" s="11" t="s">
        <v>13</v>
      </c>
      <c r="M780" s="6">
        <v>830</v>
      </c>
      <c r="N780" s="6">
        <v>996</v>
      </c>
      <c r="O780" s="7"/>
      <c r="P780" s="2"/>
    </row>
    <row r="781" spans="1:16" ht="15" x14ac:dyDescent="0.15">
      <c r="A781" s="1" t="s">
        <v>968</v>
      </c>
      <c r="B781" s="2" t="s">
        <v>203</v>
      </c>
      <c r="C781" s="2" t="s">
        <v>17</v>
      </c>
      <c r="D781" s="2">
        <v>151742</v>
      </c>
      <c r="E781" s="2" t="s">
        <v>715</v>
      </c>
      <c r="F781" s="2">
        <v>31605052</v>
      </c>
      <c r="G781" s="2"/>
      <c r="H781" s="2" t="s">
        <v>779</v>
      </c>
      <c r="I781" s="8">
        <v>159</v>
      </c>
      <c r="J781" s="9">
        <f>VLOOKUP(H781,[1]zmluvy_detail!$C$2:$D$172,2,0)</f>
        <v>41946</v>
      </c>
      <c r="K781" s="2" t="s">
        <v>731</v>
      </c>
      <c r="L781" s="11" t="s">
        <v>13</v>
      </c>
      <c r="M781" s="6">
        <v>830</v>
      </c>
      <c r="N781" s="6">
        <v>996</v>
      </c>
      <c r="O781" s="7"/>
      <c r="P781" s="2"/>
    </row>
    <row r="782" spans="1:16" ht="15" x14ac:dyDescent="0.15">
      <c r="A782" s="1" t="s">
        <v>968</v>
      </c>
      <c r="B782" s="2" t="s">
        <v>203</v>
      </c>
      <c r="C782" s="2" t="s">
        <v>17</v>
      </c>
      <c r="D782" s="2">
        <v>151742</v>
      </c>
      <c r="E782" s="2" t="s">
        <v>715</v>
      </c>
      <c r="F782" s="2">
        <v>31605052</v>
      </c>
      <c r="G782" s="2"/>
      <c r="H782" s="2" t="s">
        <v>779</v>
      </c>
      <c r="I782" s="8">
        <v>159</v>
      </c>
      <c r="J782" s="9">
        <f>VLOOKUP(H782,[1]zmluvy_detail!$C$2:$D$172,2,0)</f>
        <v>41946</v>
      </c>
      <c r="K782" s="2" t="s">
        <v>732</v>
      </c>
      <c r="L782" s="11" t="s">
        <v>13</v>
      </c>
      <c r="M782" s="6">
        <v>750</v>
      </c>
      <c r="N782" s="6">
        <v>900</v>
      </c>
      <c r="O782" s="7"/>
      <c r="P782" s="2"/>
    </row>
    <row r="783" spans="1:16" ht="15" x14ac:dyDescent="0.15">
      <c r="A783" s="1" t="s">
        <v>968</v>
      </c>
      <c r="B783" s="2" t="s">
        <v>203</v>
      </c>
      <c r="C783" s="2" t="s">
        <v>17</v>
      </c>
      <c r="D783" s="2">
        <v>151742</v>
      </c>
      <c r="E783" s="2" t="s">
        <v>715</v>
      </c>
      <c r="F783" s="2">
        <v>31605052</v>
      </c>
      <c r="G783" s="2"/>
      <c r="H783" s="2" t="s">
        <v>779</v>
      </c>
      <c r="I783" s="8">
        <v>159</v>
      </c>
      <c r="J783" s="9">
        <f>VLOOKUP(H783,[1]zmluvy_detail!$C$2:$D$172,2,0)</f>
        <v>41946</v>
      </c>
      <c r="K783" s="2" t="s">
        <v>733</v>
      </c>
      <c r="L783" s="11" t="s">
        <v>13</v>
      </c>
      <c r="M783" s="6">
        <v>720</v>
      </c>
      <c r="N783" s="6">
        <v>864</v>
      </c>
      <c r="O783" s="7"/>
      <c r="P783" s="2"/>
    </row>
    <row r="784" spans="1:16" ht="15" x14ac:dyDescent="0.15">
      <c r="A784" s="1" t="s">
        <v>968</v>
      </c>
      <c r="B784" s="2" t="s">
        <v>203</v>
      </c>
      <c r="C784" s="2" t="s">
        <v>17</v>
      </c>
      <c r="D784" s="2">
        <v>151742</v>
      </c>
      <c r="E784" s="2" t="s">
        <v>715</v>
      </c>
      <c r="F784" s="2">
        <v>31605052</v>
      </c>
      <c r="G784" s="2"/>
      <c r="H784" s="2" t="s">
        <v>779</v>
      </c>
      <c r="I784" s="8">
        <v>159</v>
      </c>
      <c r="J784" s="9">
        <f>VLOOKUP(H784,[1]zmluvy_detail!$C$2:$D$172,2,0)</f>
        <v>41946</v>
      </c>
      <c r="K784" s="2" t="s">
        <v>734</v>
      </c>
      <c r="L784" s="11" t="s">
        <v>13</v>
      </c>
      <c r="M784" s="6">
        <v>720</v>
      </c>
      <c r="N784" s="6">
        <v>864</v>
      </c>
      <c r="O784" s="7"/>
      <c r="P784" s="2"/>
    </row>
    <row r="785" spans="1:16" ht="15" x14ac:dyDescent="0.15">
      <c r="A785" s="1" t="s">
        <v>968</v>
      </c>
      <c r="B785" s="2" t="s">
        <v>203</v>
      </c>
      <c r="C785" s="2" t="s">
        <v>17</v>
      </c>
      <c r="D785" s="2">
        <v>151742</v>
      </c>
      <c r="E785" s="2" t="s">
        <v>715</v>
      </c>
      <c r="F785" s="2">
        <v>31605052</v>
      </c>
      <c r="G785" s="2"/>
      <c r="H785" s="2" t="s">
        <v>779</v>
      </c>
      <c r="I785" s="8">
        <v>159</v>
      </c>
      <c r="J785" s="9">
        <f>VLOOKUP(H785,[1]zmluvy_detail!$C$2:$D$172,2,0)</f>
        <v>41946</v>
      </c>
      <c r="K785" s="2" t="s">
        <v>735</v>
      </c>
      <c r="L785" s="11" t="s">
        <v>13</v>
      </c>
      <c r="M785" s="6">
        <v>830</v>
      </c>
      <c r="N785" s="6">
        <v>996</v>
      </c>
      <c r="O785" s="7"/>
      <c r="P785" s="2"/>
    </row>
    <row r="786" spans="1:16" ht="15" x14ac:dyDescent="0.15">
      <c r="A786" s="1" t="s">
        <v>968</v>
      </c>
      <c r="B786" s="2" t="s">
        <v>203</v>
      </c>
      <c r="C786" s="2" t="s">
        <v>17</v>
      </c>
      <c r="D786" s="2">
        <v>151742</v>
      </c>
      <c r="E786" s="2" t="s">
        <v>715</v>
      </c>
      <c r="F786" s="2">
        <v>31605052</v>
      </c>
      <c r="G786" s="2"/>
      <c r="H786" s="2" t="s">
        <v>779</v>
      </c>
      <c r="I786" s="8">
        <v>159</v>
      </c>
      <c r="J786" s="9">
        <f>VLOOKUP(H786,[1]zmluvy_detail!$C$2:$D$172,2,0)</f>
        <v>41946</v>
      </c>
      <c r="K786" s="2" t="s">
        <v>736</v>
      </c>
      <c r="L786" s="11" t="s">
        <v>13</v>
      </c>
      <c r="M786" s="6">
        <v>750</v>
      </c>
      <c r="N786" s="6">
        <v>900</v>
      </c>
      <c r="O786" s="7"/>
      <c r="P786" s="2"/>
    </row>
    <row r="787" spans="1:16" ht="15" x14ac:dyDescent="0.15">
      <c r="A787" s="1" t="s">
        <v>968</v>
      </c>
      <c r="B787" s="2" t="s">
        <v>203</v>
      </c>
      <c r="C787" s="2" t="s">
        <v>57</v>
      </c>
      <c r="D787" s="2">
        <v>36631124</v>
      </c>
      <c r="E787" s="2" t="s">
        <v>112</v>
      </c>
      <c r="F787" s="2">
        <v>31361552</v>
      </c>
      <c r="G787" s="2"/>
      <c r="H787" s="18" t="s">
        <v>780</v>
      </c>
      <c r="I787" s="8">
        <v>160</v>
      </c>
      <c r="J787" s="9">
        <f>VLOOKUP(H787,[1]zmluvy_detail!$C$2:$D$172,2,0)</f>
        <v>43594</v>
      </c>
      <c r="K787" s="2" t="s">
        <v>277</v>
      </c>
      <c r="L787" s="11" t="s">
        <v>7</v>
      </c>
      <c r="M787" s="6">
        <v>720</v>
      </c>
      <c r="N787" s="6">
        <v>864</v>
      </c>
      <c r="O787" s="7"/>
      <c r="P787" s="2"/>
    </row>
    <row r="788" spans="1:16" ht="14" x14ac:dyDescent="0.15">
      <c r="A788" s="1" t="s">
        <v>968</v>
      </c>
      <c r="B788" s="2" t="s">
        <v>203</v>
      </c>
      <c r="C788" s="2" t="s">
        <v>57</v>
      </c>
      <c r="D788" s="2">
        <v>36631124</v>
      </c>
      <c r="E788" s="2" t="s">
        <v>112</v>
      </c>
      <c r="F788" s="2">
        <v>31361552</v>
      </c>
      <c r="G788" s="2"/>
      <c r="H788" s="18" t="s">
        <v>780</v>
      </c>
      <c r="I788" s="8">
        <v>160</v>
      </c>
      <c r="J788" s="9">
        <f>VLOOKUP(H788,[1]zmluvy_detail!$C$2:$D$172,2,0)</f>
        <v>43594</v>
      </c>
      <c r="K788" s="2" t="s">
        <v>16</v>
      </c>
      <c r="L788" s="5" t="s">
        <v>16</v>
      </c>
      <c r="M788" s="6">
        <v>720</v>
      </c>
      <c r="N788" s="6">
        <v>864</v>
      </c>
      <c r="O788" s="7"/>
      <c r="P788" s="2"/>
    </row>
    <row r="789" spans="1:16" ht="14" x14ac:dyDescent="0.15">
      <c r="A789" s="1" t="s">
        <v>968</v>
      </c>
      <c r="B789" s="2" t="s">
        <v>203</v>
      </c>
      <c r="C789" s="2" t="s">
        <v>57</v>
      </c>
      <c r="D789" s="2">
        <v>36631124</v>
      </c>
      <c r="E789" s="2" t="s">
        <v>112</v>
      </c>
      <c r="F789" s="2">
        <v>31361552</v>
      </c>
      <c r="G789" s="2"/>
      <c r="H789" s="18" t="s">
        <v>780</v>
      </c>
      <c r="I789" s="8">
        <v>160</v>
      </c>
      <c r="J789" s="9">
        <f>VLOOKUP(H789,[1]zmluvy_detail!$C$2:$D$172,2,0)</f>
        <v>43594</v>
      </c>
      <c r="K789" s="2" t="s">
        <v>60</v>
      </c>
      <c r="L789" s="14" t="s">
        <v>15</v>
      </c>
      <c r="M789" s="6">
        <v>640</v>
      </c>
      <c r="N789" s="6">
        <v>768</v>
      </c>
      <c r="O789" s="7"/>
      <c r="P789" s="2"/>
    </row>
    <row r="790" spans="1:16" ht="14" x14ac:dyDescent="0.15">
      <c r="A790" s="1" t="s">
        <v>968</v>
      </c>
      <c r="B790" s="2" t="s">
        <v>203</v>
      </c>
      <c r="C790" s="2" t="s">
        <v>57</v>
      </c>
      <c r="D790" s="2">
        <v>36631124</v>
      </c>
      <c r="E790" s="2" t="s">
        <v>112</v>
      </c>
      <c r="F790" s="2">
        <v>31361552</v>
      </c>
      <c r="G790" s="2"/>
      <c r="H790" s="18" t="s">
        <v>780</v>
      </c>
      <c r="I790" s="8">
        <v>160</v>
      </c>
      <c r="J790" s="9">
        <f>VLOOKUP(H790,[1]zmluvy_detail!$C$2:$D$172,2,0)</f>
        <v>43594</v>
      </c>
      <c r="K790" s="2" t="s">
        <v>61</v>
      </c>
      <c r="L790" s="14" t="s">
        <v>16</v>
      </c>
      <c r="M790" s="6">
        <v>640</v>
      </c>
      <c r="N790" s="6">
        <v>768</v>
      </c>
      <c r="O790" s="7"/>
      <c r="P790" s="2"/>
    </row>
    <row r="791" spans="1:16" ht="15" x14ac:dyDescent="0.15">
      <c r="A791" s="1" t="s">
        <v>968</v>
      </c>
      <c r="B791" s="2" t="s">
        <v>203</v>
      </c>
      <c r="C791" s="2" t="s">
        <v>57</v>
      </c>
      <c r="D791" s="2">
        <v>36631124</v>
      </c>
      <c r="E791" s="2" t="s">
        <v>112</v>
      </c>
      <c r="F791" s="2">
        <v>31361552</v>
      </c>
      <c r="G791" s="2"/>
      <c r="H791" s="18" t="s">
        <v>780</v>
      </c>
      <c r="I791" s="8">
        <v>160</v>
      </c>
      <c r="J791" s="9">
        <f>VLOOKUP(H791,[1]zmluvy_detail!$C$2:$D$172,2,0)</f>
        <v>43594</v>
      </c>
      <c r="K791" s="2" t="s">
        <v>6</v>
      </c>
      <c r="L791" s="11" t="s">
        <v>6</v>
      </c>
      <c r="M791" s="6">
        <v>720</v>
      </c>
      <c r="N791" s="6">
        <v>864</v>
      </c>
      <c r="O791" s="7"/>
      <c r="P791" s="2"/>
    </row>
    <row r="792" spans="1:16" ht="15" x14ac:dyDescent="0.15">
      <c r="A792" s="1" t="s">
        <v>968</v>
      </c>
      <c r="B792" s="2" t="s">
        <v>203</v>
      </c>
      <c r="C792" s="2" t="s">
        <v>57</v>
      </c>
      <c r="D792" s="2">
        <v>36631124</v>
      </c>
      <c r="E792" s="2" t="s">
        <v>112</v>
      </c>
      <c r="F792" s="2">
        <v>31361552</v>
      </c>
      <c r="G792" s="2"/>
      <c r="H792" s="18" t="s">
        <v>780</v>
      </c>
      <c r="I792" s="8">
        <v>160</v>
      </c>
      <c r="J792" s="9">
        <f>VLOOKUP(H792,[1]zmluvy_detail!$C$2:$D$172,2,0)</f>
        <v>43594</v>
      </c>
      <c r="K792" s="2" t="s">
        <v>395</v>
      </c>
      <c r="L792" s="11" t="s">
        <v>13</v>
      </c>
      <c r="M792" s="6">
        <v>640</v>
      </c>
      <c r="N792" s="6">
        <v>768</v>
      </c>
      <c r="O792" s="7"/>
      <c r="P792" s="2"/>
    </row>
    <row r="793" spans="1:16" ht="14" x14ac:dyDescent="0.15">
      <c r="A793" s="1" t="s">
        <v>968</v>
      </c>
      <c r="B793" s="2" t="s">
        <v>203</v>
      </c>
      <c r="C793" s="2" t="s">
        <v>57</v>
      </c>
      <c r="D793" s="2">
        <v>36631124</v>
      </c>
      <c r="E793" s="2" t="s">
        <v>112</v>
      </c>
      <c r="F793" s="2">
        <v>31361552</v>
      </c>
      <c r="G793" s="2"/>
      <c r="H793" s="18" t="s">
        <v>780</v>
      </c>
      <c r="I793" s="8">
        <v>160</v>
      </c>
      <c r="J793" s="9">
        <f>VLOOKUP(H793,[1]zmluvy_detail!$C$2:$D$172,2,0)</f>
        <v>43594</v>
      </c>
      <c r="K793" s="2" t="s">
        <v>10</v>
      </c>
      <c r="L793" s="5" t="s">
        <v>10</v>
      </c>
      <c r="M793" s="6">
        <v>640</v>
      </c>
      <c r="N793" s="6">
        <v>768</v>
      </c>
      <c r="O793" s="7"/>
      <c r="P793" s="2"/>
    </row>
    <row r="794" spans="1:16" ht="15" x14ac:dyDescent="0.15">
      <c r="A794" s="1" t="s">
        <v>968</v>
      </c>
      <c r="B794" s="2" t="s">
        <v>203</v>
      </c>
      <c r="C794" s="2" t="s">
        <v>57</v>
      </c>
      <c r="D794" s="2">
        <v>36631124</v>
      </c>
      <c r="E794" s="2" t="s">
        <v>112</v>
      </c>
      <c r="F794" s="2">
        <v>31361552</v>
      </c>
      <c r="G794" s="2"/>
      <c r="H794" s="18" t="s">
        <v>780</v>
      </c>
      <c r="I794" s="8">
        <v>160</v>
      </c>
      <c r="J794" s="9">
        <f>VLOOKUP(H794,[1]zmluvy_detail!$C$2:$D$172,2,0)</f>
        <v>43594</v>
      </c>
      <c r="K794" s="2" t="s">
        <v>12</v>
      </c>
      <c r="L794" s="11" t="s">
        <v>12</v>
      </c>
      <c r="M794" s="6">
        <v>560</v>
      </c>
      <c r="N794" s="6">
        <v>672</v>
      </c>
      <c r="O794" s="7"/>
      <c r="P794" s="2"/>
    </row>
    <row r="795" spans="1:16" ht="15" x14ac:dyDescent="0.15">
      <c r="A795" s="1" t="s">
        <v>968</v>
      </c>
      <c r="B795" s="2" t="s">
        <v>203</v>
      </c>
      <c r="C795" s="2" t="s">
        <v>57</v>
      </c>
      <c r="D795" s="2">
        <v>36631124</v>
      </c>
      <c r="E795" s="2" t="s">
        <v>112</v>
      </c>
      <c r="F795" s="2">
        <v>31361552</v>
      </c>
      <c r="G795" s="2"/>
      <c r="H795" s="18" t="s">
        <v>780</v>
      </c>
      <c r="I795" s="8">
        <v>160</v>
      </c>
      <c r="J795" s="9">
        <f>VLOOKUP(H795,[1]zmluvy_detail!$C$2:$D$172,2,0)</f>
        <v>43594</v>
      </c>
      <c r="K795" s="2" t="s">
        <v>15</v>
      </c>
      <c r="L795" s="11" t="s">
        <v>15</v>
      </c>
      <c r="M795" s="6">
        <v>560</v>
      </c>
      <c r="N795" s="6">
        <v>672</v>
      </c>
      <c r="O795" s="7"/>
      <c r="P795" s="2"/>
    </row>
    <row r="796" spans="1:16" ht="14" x14ac:dyDescent="0.15">
      <c r="A796" s="1" t="s">
        <v>968</v>
      </c>
      <c r="B796" s="2" t="s">
        <v>203</v>
      </c>
      <c r="C796" s="2" t="s">
        <v>57</v>
      </c>
      <c r="D796" s="2">
        <v>36631124</v>
      </c>
      <c r="E796" s="2" t="s">
        <v>112</v>
      </c>
      <c r="F796" s="2">
        <v>31361552</v>
      </c>
      <c r="G796" s="2"/>
      <c r="H796" s="18" t="s">
        <v>780</v>
      </c>
      <c r="I796" s="8">
        <v>160</v>
      </c>
      <c r="J796" s="9">
        <f>VLOOKUP(H796,[1]zmluvy_detail!$C$2:$D$172,2,0)</f>
        <v>43594</v>
      </c>
      <c r="K796" s="2" t="s">
        <v>62</v>
      </c>
      <c r="L796" s="5" t="s">
        <v>11</v>
      </c>
      <c r="M796" s="6">
        <v>560</v>
      </c>
      <c r="N796" s="6">
        <v>672</v>
      </c>
      <c r="O796" s="7"/>
      <c r="P796" s="2"/>
    </row>
    <row r="797" spans="1:16" ht="15" x14ac:dyDescent="0.15">
      <c r="A797" s="1" t="s">
        <v>968</v>
      </c>
      <c r="B797" s="2" t="s">
        <v>203</v>
      </c>
      <c r="C797" s="2" t="s">
        <v>57</v>
      </c>
      <c r="D797" s="2">
        <v>36631124</v>
      </c>
      <c r="E797" s="2" t="s">
        <v>112</v>
      </c>
      <c r="F797" s="2">
        <v>31361552</v>
      </c>
      <c r="G797" s="2"/>
      <c r="H797" s="2" t="s">
        <v>781</v>
      </c>
      <c r="I797" s="8">
        <v>161</v>
      </c>
      <c r="J797" s="9">
        <f>VLOOKUP(H797,[1]zmluvy_detail!$C$2:$D$172,2,0)</f>
        <v>42877</v>
      </c>
      <c r="K797" s="2" t="s">
        <v>277</v>
      </c>
      <c r="L797" s="11" t="s">
        <v>7</v>
      </c>
      <c r="M797" s="6">
        <v>720</v>
      </c>
      <c r="N797" s="6">
        <v>864</v>
      </c>
      <c r="O797" s="7"/>
      <c r="P797" s="2"/>
    </row>
    <row r="798" spans="1:16" ht="14" x14ac:dyDescent="0.15">
      <c r="A798" s="1" t="s">
        <v>968</v>
      </c>
      <c r="B798" s="2" t="s">
        <v>203</v>
      </c>
      <c r="C798" s="2" t="s">
        <v>57</v>
      </c>
      <c r="D798" s="2">
        <v>36631124</v>
      </c>
      <c r="E798" s="2" t="s">
        <v>112</v>
      </c>
      <c r="F798" s="2">
        <v>31361552</v>
      </c>
      <c r="G798" s="2"/>
      <c r="H798" s="2" t="s">
        <v>781</v>
      </c>
      <c r="I798" s="8">
        <v>161</v>
      </c>
      <c r="J798" s="9">
        <f>VLOOKUP(H798,[1]zmluvy_detail!$C$2:$D$172,2,0)</f>
        <v>42877</v>
      </c>
      <c r="K798" s="2" t="s">
        <v>16</v>
      </c>
      <c r="L798" s="5" t="s">
        <v>16</v>
      </c>
      <c r="M798" s="6">
        <v>720</v>
      </c>
      <c r="N798" s="6">
        <v>864</v>
      </c>
      <c r="O798" s="7"/>
      <c r="P798" s="2"/>
    </row>
    <row r="799" spans="1:16" ht="14" x14ac:dyDescent="0.15">
      <c r="A799" s="1" t="s">
        <v>968</v>
      </c>
      <c r="B799" s="2" t="s">
        <v>203</v>
      </c>
      <c r="C799" s="2" t="s">
        <v>57</v>
      </c>
      <c r="D799" s="2">
        <v>36631124</v>
      </c>
      <c r="E799" s="2" t="s">
        <v>112</v>
      </c>
      <c r="F799" s="2">
        <v>31361552</v>
      </c>
      <c r="G799" s="2"/>
      <c r="H799" s="2" t="s">
        <v>781</v>
      </c>
      <c r="I799" s="8">
        <v>161</v>
      </c>
      <c r="J799" s="9">
        <f>VLOOKUP(H799,[1]zmluvy_detail!$C$2:$D$172,2,0)</f>
        <v>42877</v>
      </c>
      <c r="K799" s="2" t="s">
        <v>60</v>
      </c>
      <c r="L799" s="14" t="s">
        <v>15</v>
      </c>
      <c r="M799" s="6">
        <v>640</v>
      </c>
      <c r="N799" s="6">
        <v>768</v>
      </c>
      <c r="O799" s="7"/>
      <c r="P799" s="2"/>
    </row>
    <row r="800" spans="1:16" ht="14" x14ac:dyDescent="0.15">
      <c r="A800" s="1" t="s">
        <v>968</v>
      </c>
      <c r="B800" s="2" t="s">
        <v>203</v>
      </c>
      <c r="C800" s="2" t="s">
        <v>57</v>
      </c>
      <c r="D800" s="2">
        <v>36631124</v>
      </c>
      <c r="E800" s="2" t="s">
        <v>112</v>
      </c>
      <c r="F800" s="2">
        <v>31361552</v>
      </c>
      <c r="G800" s="2"/>
      <c r="H800" s="2" t="s">
        <v>781</v>
      </c>
      <c r="I800" s="8">
        <v>161</v>
      </c>
      <c r="J800" s="9">
        <f>VLOOKUP(H800,[1]zmluvy_detail!$C$2:$D$172,2,0)</f>
        <v>42877</v>
      </c>
      <c r="K800" s="2" t="s">
        <v>61</v>
      </c>
      <c r="L800" s="14" t="s">
        <v>16</v>
      </c>
      <c r="M800" s="6">
        <v>640</v>
      </c>
      <c r="N800" s="6">
        <v>768</v>
      </c>
      <c r="O800" s="7"/>
      <c r="P800" s="2"/>
    </row>
    <row r="801" spans="1:16" ht="15" x14ac:dyDescent="0.15">
      <c r="A801" s="1" t="s">
        <v>968</v>
      </c>
      <c r="B801" s="2" t="s">
        <v>203</v>
      </c>
      <c r="C801" s="2" t="s">
        <v>57</v>
      </c>
      <c r="D801" s="2">
        <v>36631124</v>
      </c>
      <c r="E801" s="2" t="s">
        <v>112</v>
      </c>
      <c r="F801" s="2">
        <v>31361552</v>
      </c>
      <c r="G801" s="2"/>
      <c r="H801" s="2" t="s">
        <v>781</v>
      </c>
      <c r="I801" s="8">
        <v>161</v>
      </c>
      <c r="J801" s="9">
        <f>VLOOKUP(H801,[1]zmluvy_detail!$C$2:$D$172,2,0)</f>
        <v>42877</v>
      </c>
      <c r="K801" s="2" t="s">
        <v>6</v>
      </c>
      <c r="L801" s="11" t="s">
        <v>6</v>
      </c>
      <c r="M801" s="6">
        <v>720</v>
      </c>
      <c r="N801" s="6">
        <v>864</v>
      </c>
      <c r="O801" s="7"/>
      <c r="P801" s="2"/>
    </row>
    <row r="802" spans="1:16" ht="15" x14ac:dyDescent="0.15">
      <c r="A802" s="1" t="s">
        <v>968</v>
      </c>
      <c r="B802" s="2" t="s">
        <v>203</v>
      </c>
      <c r="C802" s="2" t="s">
        <v>57</v>
      </c>
      <c r="D802" s="2">
        <v>36631124</v>
      </c>
      <c r="E802" s="2" t="s">
        <v>112</v>
      </c>
      <c r="F802" s="2">
        <v>31361552</v>
      </c>
      <c r="G802" s="2"/>
      <c r="H802" s="2" t="s">
        <v>781</v>
      </c>
      <c r="I802" s="8">
        <v>161</v>
      </c>
      <c r="J802" s="9">
        <f>VLOOKUP(H802,[1]zmluvy_detail!$C$2:$D$172,2,0)</f>
        <v>42877</v>
      </c>
      <c r="K802" s="2" t="s">
        <v>395</v>
      </c>
      <c r="L802" s="11" t="s">
        <v>13</v>
      </c>
      <c r="M802" s="6">
        <v>640</v>
      </c>
      <c r="N802" s="6">
        <v>768</v>
      </c>
      <c r="O802" s="7"/>
      <c r="P802" s="2"/>
    </row>
    <row r="803" spans="1:16" ht="14" x14ac:dyDescent="0.15">
      <c r="A803" s="1" t="s">
        <v>968</v>
      </c>
      <c r="B803" s="2" t="s">
        <v>203</v>
      </c>
      <c r="C803" s="2" t="s">
        <v>57</v>
      </c>
      <c r="D803" s="2">
        <v>36631124</v>
      </c>
      <c r="E803" s="2" t="s">
        <v>112</v>
      </c>
      <c r="F803" s="2">
        <v>31361552</v>
      </c>
      <c r="G803" s="2"/>
      <c r="H803" s="2" t="s">
        <v>781</v>
      </c>
      <c r="I803" s="8">
        <v>161</v>
      </c>
      <c r="J803" s="9">
        <f>VLOOKUP(H803,[1]zmluvy_detail!$C$2:$D$172,2,0)</f>
        <v>42877</v>
      </c>
      <c r="K803" s="2" t="s">
        <v>10</v>
      </c>
      <c r="L803" s="5" t="s">
        <v>10</v>
      </c>
      <c r="M803" s="6">
        <v>640</v>
      </c>
      <c r="N803" s="6">
        <v>768</v>
      </c>
      <c r="O803" s="7"/>
      <c r="P803" s="2"/>
    </row>
    <row r="804" spans="1:16" ht="15" x14ac:dyDescent="0.15">
      <c r="A804" s="1" t="s">
        <v>968</v>
      </c>
      <c r="B804" s="2" t="s">
        <v>203</v>
      </c>
      <c r="C804" s="2" t="s">
        <v>57</v>
      </c>
      <c r="D804" s="2">
        <v>36631124</v>
      </c>
      <c r="E804" s="2" t="s">
        <v>112</v>
      </c>
      <c r="F804" s="2">
        <v>31361552</v>
      </c>
      <c r="G804" s="2"/>
      <c r="H804" s="2" t="s">
        <v>781</v>
      </c>
      <c r="I804" s="8">
        <v>161</v>
      </c>
      <c r="J804" s="9">
        <f>VLOOKUP(H804,[1]zmluvy_detail!$C$2:$D$172,2,0)</f>
        <v>42877</v>
      </c>
      <c r="K804" s="2" t="s">
        <v>12</v>
      </c>
      <c r="L804" s="11" t="s">
        <v>12</v>
      </c>
      <c r="M804" s="6">
        <v>560</v>
      </c>
      <c r="N804" s="6">
        <v>672</v>
      </c>
      <c r="O804" s="7"/>
      <c r="P804" s="2"/>
    </row>
    <row r="805" spans="1:16" ht="15" x14ac:dyDescent="0.15">
      <c r="A805" s="1" t="s">
        <v>968</v>
      </c>
      <c r="B805" s="2" t="s">
        <v>203</v>
      </c>
      <c r="C805" s="2" t="s">
        <v>57</v>
      </c>
      <c r="D805" s="2">
        <v>36631124</v>
      </c>
      <c r="E805" s="2" t="s">
        <v>112</v>
      </c>
      <c r="F805" s="2">
        <v>31361552</v>
      </c>
      <c r="G805" s="2"/>
      <c r="H805" s="2" t="s">
        <v>781</v>
      </c>
      <c r="I805" s="8">
        <v>161</v>
      </c>
      <c r="J805" s="9">
        <f>VLOOKUP(H805,[1]zmluvy_detail!$C$2:$D$172,2,0)</f>
        <v>42877</v>
      </c>
      <c r="K805" s="2" t="s">
        <v>15</v>
      </c>
      <c r="L805" s="11" t="s">
        <v>15</v>
      </c>
      <c r="M805" s="6">
        <v>560</v>
      </c>
      <c r="N805" s="6">
        <v>672</v>
      </c>
      <c r="O805" s="7"/>
      <c r="P805" s="2"/>
    </row>
    <row r="806" spans="1:16" ht="14" x14ac:dyDescent="0.15">
      <c r="A806" s="1" t="s">
        <v>968</v>
      </c>
      <c r="B806" s="2" t="s">
        <v>203</v>
      </c>
      <c r="C806" s="2" t="s">
        <v>57</v>
      </c>
      <c r="D806" s="2">
        <v>36631124</v>
      </c>
      <c r="E806" s="2" t="s">
        <v>112</v>
      </c>
      <c r="F806" s="2">
        <v>31361552</v>
      </c>
      <c r="G806" s="2"/>
      <c r="H806" s="2" t="s">
        <v>781</v>
      </c>
      <c r="I806" s="8">
        <v>161</v>
      </c>
      <c r="J806" s="9">
        <f>VLOOKUP(H806,[1]zmluvy_detail!$C$2:$D$172,2,0)</f>
        <v>42877</v>
      </c>
      <c r="K806" s="2" t="s">
        <v>62</v>
      </c>
      <c r="L806" s="5" t="s">
        <v>11</v>
      </c>
      <c r="M806" s="6">
        <v>560</v>
      </c>
      <c r="N806" s="6">
        <v>672</v>
      </c>
      <c r="O806" s="7"/>
      <c r="P806" s="2"/>
    </row>
    <row r="807" spans="1:16" ht="75" x14ac:dyDescent="0.15">
      <c r="A807" s="1" t="s">
        <v>968</v>
      </c>
      <c r="B807" s="2" t="s">
        <v>203</v>
      </c>
      <c r="C807" s="2" t="s">
        <v>17</v>
      </c>
      <c r="D807" s="3">
        <v>151742</v>
      </c>
      <c r="E807" s="2" t="s">
        <v>89</v>
      </c>
      <c r="F807" s="3">
        <v>31410952</v>
      </c>
      <c r="G807" s="2">
        <v>3436051</v>
      </c>
      <c r="H807" s="2" t="s">
        <v>559</v>
      </c>
      <c r="I807" s="8">
        <v>162</v>
      </c>
      <c r="J807" s="9">
        <f>VLOOKUP(H807,[1]zmluvy_detail!$C$2:$D$172,2,0)</f>
        <v>43217</v>
      </c>
      <c r="K807" s="10" t="s">
        <v>390</v>
      </c>
      <c r="L807" s="11" t="s">
        <v>9</v>
      </c>
      <c r="M807" s="6">
        <v>842.4</v>
      </c>
      <c r="N807" s="6">
        <f t="shared" ref="N807:N818" si="16">M807*1.2</f>
        <v>1010.8799999999999</v>
      </c>
      <c r="O807" s="7"/>
      <c r="P807" s="2"/>
    </row>
    <row r="808" spans="1:16" ht="30" x14ac:dyDescent="0.15">
      <c r="A808" s="1" t="s">
        <v>968</v>
      </c>
      <c r="B808" s="2" t="s">
        <v>203</v>
      </c>
      <c r="C808" s="2" t="s">
        <v>17</v>
      </c>
      <c r="D808" s="3">
        <v>151742</v>
      </c>
      <c r="E808" s="2" t="s">
        <v>89</v>
      </c>
      <c r="F808" s="3">
        <v>31410952</v>
      </c>
      <c r="G808" s="2">
        <v>3436051</v>
      </c>
      <c r="H808" s="2" t="s">
        <v>559</v>
      </c>
      <c r="I808" s="8">
        <v>162</v>
      </c>
      <c r="J808" s="9">
        <f>VLOOKUP(H808,[1]zmluvy_detail!$C$2:$D$172,2,0)</f>
        <v>43217</v>
      </c>
      <c r="K808" s="2" t="s">
        <v>276</v>
      </c>
      <c r="L808" s="11" t="s">
        <v>16</v>
      </c>
      <c r="M808" s="6">
        <v>416</v>
      </c>
      <c r="N808" s="6">
        <f t="shared" si="16"/>
        <v>499.2</v>
      </c>
      <c r="O808" s="7"/>
      <c r="P808" s="2"/>
    </row>
    <row r="809" spans="1:16" ht="15" x14ac:dyDescent="0.15">
      <c r="A809" s="1" t="s">
        <v>968</v>
      </c>
      <c r="B809" s="2" t="s">
        <v>203</v>
      </c>
      <c r="C809" s="2" t="s">
        <v>17</v>
      </c>
      <c r="D809" s="3">
        <v>151742</v>
      </c>
      <c r="E809" s="2" t="s">
        <v>89</v>
      </c>
      <c r="F809" s="3">
        <v>31410952</v>
      </c>
      <c r="G809" s="2">
        <v>3436051</v>
      </c>
      <c r="H809" s="2" t="s">
        <v>559</v>
      </c>
      <c r="I809" s="8">
        <v>162</v>
      </c>
      <c r="J809" s="9">
        <f>VLOOKUP(H809,[1]zmluvy_detail!$C$2:$D$172,2,0)</f>
        <v>43217</v>
      </c>
      <c r="K809" s="2" t="s">
        <v>391</v>
      </c>
      <c r="L809" s="11" t="s">
        <v>6</v>
      </c>
      <c r="M809" s="6">
        <v>448</v>
      </c>
      <c r="N809" s="6">
        <f t="shared" si="16"/>
        <v>537.6</v>
      </c>
      <c r="O809" s="7"/>
      <c r="P809" s="2"/>
    </row>
    <row r="810" spans="1:16" ht="14" x14ac:dyDescent="0.15">
      <c r="A810" s="1" t="s">
        <v>968</v>
      </c>
      <c r="B810" s="2" t="s">
        <v>203</v>
      </c>
      <c r="C810" s="2" t="s">
        <v>17</v>
      </c>
      <c r="D810" s="3">
        <v>151742</v>
      </c>
      <c r="E810" s="2" t="s">
        <v>89</v>
      </c>
      <c r="F810" s="3">
        <v>31410952</v>
      </c>
      <c r="G810" s="2">
        <v>3436051</v>
      </c>
      <c r="H810" s="2" t="s">
        <v>559</v>
      </c>
      <c r="I810" s="8">
        <v>162</v>
      </c>
      <c r="J810" s="9">
        <f>VLOOKUP(H810,[1]zmluvy_detail!$C$2:$D$172,2,0)</f>
        <v>43217</v>
      </c>
      <c r="K810" s="2" t="s">
        <v>392</v>
      </c>
      <c r="L810" s="5" t="s">
        <v>16</v>
      </c>
      <c r="M810" s="6">
        <v>448</v>
      </c>
      <c r="N810" s="6">
        <f t="shared" si="16"/>
        <v>537.6</v>
      </c>
      <c r="O810" s="7"/>
      <c r="P810" s="2"/>
    </row>
    <row r="811" spans="1:16" ht="15" x14ac:dyDescent="0.15">
      <c r="A811" s="1" t="s">
        <v>968</v>
      </c>
      <c r="B811" s="2" t="s">
        <v>203</v>
      </c>
      <c r="C811" s="2" t="s">
        <v>17</v>
      </c>
      <c r="D811" s="3">
        <v>151742</v>
      </c>
      <c r="E811" s="2" t="s">
        <v>89</v>
      </c>
      <c r="F811" s="3">
        <v>31410952</v>
      </c>
      <c r="G811" s="2">
        <v>3436051</v>
      </c>
      <c r="H811" s="2" t="s">
        <v>559</v>
      </c>
      <c r="I811" s="8">
        <v>162</v>
      </c>
      <c r="J811" s="9">
        <f>VLOOKUP(H811,[1]zmluvy_detail!$C$2:$D$172,2,0)</f>
        <v>43217</v>
      </c>
      <c r="K811" s="2" t="s">
        <v>393</v>
      </c>
      <c r="L811" s="11" t="s">
        <v>13</v>
      </c>
      <c r="M811" s="6">
        <v>448</v>
      </c>
      <c r="N811" s="6">
        <f t="shared" si="16"/>
        <v>537.6</v>
      </c>
      <c r="O811" s="7"/>
      <c r="P811" s="2"/>
    </row>
    <row r="812" spans="1:16" ht="15" x14ac:dyDescent="0.15">
      <c r="A812" s="1" t="s">
        <v>968</v>
      </c>
      <c r="B812" s="2" t="s">
        <v>203</v>
      </c>
      <c r="C812" s="2" t="s">
        <v>17</v>
      </c>
      <c r="D812" s="3">
        <v>151742</v>
      </c>
      <c r="E812" s="2" t="s">
        <v>89</v>
      </c>
      <c r="F812" s="3">
        <v>31410952</v>
      </c>
      <c r="G812" s="2">
        <v>3436051</v>
      </c>
      <c r="H812" s="2" t="s">
        <v>559</v>
      </c>
      <c r="I812" s="8">
        <v>162</v>
      </c>
      <c r="J812" s="9">
        <f>VLOOKUP(H812,[1]zmluvy_detail!$C$2:$D$172,2,0)</f>
        <v>43217</v>
      </c>
      <c r="K812" s="2" t="s">
        <v>377</v>
      </c>
      <c r="L812" s="11" t="s">
        <v>13</v>
      </c>
      <c r="M812" s="6">
        <v>416</v>
      </c>
      <c r="N812" s="6">
        <f t="shared" si="16"/>
        <v>499.2</v>
      </c>
      <c r="O812" s="7"/>
      <c r="P812" s="2"/>
    </row>
    <row r="813" spans="1:16" ht="90" x14ac:dyDescent="0.15">
      <c r="A813" s="1" t="s">
        <v>968</v>
      </c>
      <c r="B813" s="2" t="s">
        <v>203</v>
      </c>
      <c r="C813" s="2" t="s">
        <v>17</v>
      </c>
      <c r="D813" s="3">
        <v>151742</v>
      </c>
      <c r="E813" s="2" t="s">
        <v>89</v>
      </c>
      <c r="F813" s="3">
        <v>31410952</v>
      </c>
      <c r="G813" s="2">
        <v>3436051</v>
      </c>
      <c r="H813" s="2" t="s">
        <v>559</v>
      </c>
      <c r="I813" s="8">
        <v>162</v>
      </c>
      <c r="J813" s="9">
        <f>VLOOKUP(H813,[1]zmluvy_detail!$C$2:$D$172,2,0)</f>
        <v>43217</v>
      </c>
      <c r="K813" s="10" t="s">
        <v>394</v>
      </c>
      <c r="L813" s="13" t="s">
        <v>819</v>
      </c>
      <c r="M813" s="6">
        <v>472</v>
      </c>
      <c r="N813" s="6">
        <f t="shared" si="16"/>
        <v>566.4</v>
      </c>
      <c r="O813" s="7"/>
      <c r="P813" s="2"/>
    </row>
    <row r="814" spans="1:16" ht="15" x14ac:dyDescent="0.15">
      <c r="A814" s="1" t="s">
        <v>968</v>
      </c>
      <c r="B814" s="2" t="s">
        <v>203</v>
      </c>
      <c r="C814" s="2" t="s">
        <v>17</v>
      </c>
      <c r="D814" s="3">
        <v>151742</v>
      </c>
      <c r="E814" s="2" t="s">
        <v>89</v>
      </c>
      <c r="F814" s="3">
        <v>31410952</v>
      </c>
      <c r="G814" s="2">
        <v>3436051</v>
      </c>
      <c r="H814" s="2" t="s">
        <v>559</v>
      </c>
      <c r="I814" s="8">
        <v>162</v>
      </c>
      <c r="J814" s="9">
        <f>VLOOKUP(H814,[1]zmluvy_detail!$C$2:$D$172,2,0)</f>
        <v>43217</v>
      </c>
      <c r="K814" s="2" t="s">
        <v>15</v>
      </c>
      <c r="L814" s="11" t="s">
        <v>15</v>
      </c>
      <c r="M814" s="6">
        <v>368</v>
      </c>
      <c r="N814" s="6">
        <f t="shared" si="16"/>
        <v>441.59999999999997</v>
      </c>
      <c r="O814" s="7"/>
      <c r="P814" s="2"/>
    </row>
    <row r="815" spans="1:16" ht="15" x14ac:dyDescent="0.15">
      <c r="A815" s="1" t="s">
        <v>968</v>
      </c>
      <c r="B815" s="2" t="s">
        <v>203</v>
      </c>
      <c r="C815" s="2" t="s">
        <v>17</v>
      </c>
      <c r="D815" s="3">
        <v>151742</v>
      </c>
      <c r="E815" s="2" t="s">
        <v>89</v>
      </c>
      <c r="F815" s="3">
        <v>31410952</v>
      </c>
      <c r="G815" s="2">
        <v>3436051</v>
      </c>
      <c r="H815" s="2" t="s">
        <v>559</v>
      </c>
      <c r="I815" s="8">
        <v>162</v>
      </c>
      <c r="J815" s="9">
        <f>VLOOKUP(H815,[1]zmluvy_detail!$C$2:$D$172,2,0)</f>
        <v>43217</v>
      </c>
      <c r="K815" s="2" t="s">
        <v>262</v>
      </c>
      <c r="L815" s="11" t="s">
        <v>7</v>
      </c>
      <c r="M815" s="6">
        <v>480</v>
      </c>
      <c r="N815" s="6">
        <f t="shared" si="16"/>
        <v>576</v>
      </c>
      <c r="O815" s="7"/>
      <c r="P815" s="2"/>
    </row>
    <row r="816" spans="1:16" ht="14" x14ac:dyDescent="0.15">
      <c r="A816" s="1" t="s">
        <v>968</v>
      </c>
      <c r="B816" s="2" t="s">
        <v>203</v>
      </c>
      <c r="C816" s="2" t="s">
        <v>17</v>
      </c>
      <c r="D816" s="3">
        <v>151742</v>
      </c>
      <c r="E816" s="2" t="s">
        <v>89</v>
      </c>
      <c r="F816" s="3">
        <v>31410952</v>
      </c>
      <c r="G816" s="2">
        <v>3436051</v>
      </c>
      <c r="H816" s="2" t="s">
        <v>559</v>
      </c>
      <c r="I816" s="8">
        <v>162</v>
      </c>
      <c r="J816" s="9">
        <f>VLOOKUP(H816,[1]zmluvy_detail!$C$2:$D$172,2,0)</f>
        <v>43217</v>
      </c>
      <c r="K816" s="2" t="s">
        <v>10</v>
      </c>
      <c r="L816" s="5" t="s">
        <v>10</v>
      </c>
      <c r="M816" s="6">
        <v>416</v>
      </c>
      <c r="N816" s="6">
        <f t="shared" si="16"/>
        <v>499.2</v>
      </c>
      <c r="O816" s="7"/>
      <c r="P816" s="2"/>
    </row>
    <row r="817" spans="1:16" ht="15" x14ac:dyDescent="0.15">
      <c r="A817" s="1" t="s">
        <v>968</v>
      </c>
      <c r="B817" s="2" t="s">
        <v>203</v>
      </c>
      <c r="C817" s="2" t="s">
        <v>17</v>
      </c>
      <c r="D817" s="3">
        <v>151742</v>
      </c>
      <c r="E817" s="2" t="s">
        <v>89</v>
      </c>
      <c r="F817" s="3">
        <v>31410952</v>
      </c>
      <c r="G817" s="2">
        <v>3436051</v>
      </c>
      <c r="H817" s="2" t="s">
        <v>559</v>
      </c>
      <c r="I817" s="8">
        <v>162</v>
      </c>
      <c r="J817" s="9">
        <f>VLOOKUP(H817,[1]zmluvy_detail!$C$2:$D$172,2,0)</f>
        <v>43217</v>
      </c>
      <c r="K817" s="2" t="s">
        <v>395</v>
      </c>
      <c r="L817" s="11" t="s">
        <v>13</v>
      </c>
      <c r="M817" s="6">
        <v>400</v>
      </c>
      <c r="N817" s="6">
        <f t="shared" si="16"/>
        <v>480</v>
      </c>
      <c r="O817" s="7"/>
      <c r="P817" s="2"/>
    </row>
    <row r="818" spans="1:16" ht="15" x14ac:dyDescent="0.15">
      <c r="A818" s="1" t="s">
        <v>968</v>
      </c>
      <c r="B818" s="2" t="s">
        <v>203</v>
      </c>
      <c r="C818" s="2" t="s">
        <v>17</v>
      </c>
      <c r="D818" s="3">
        <v>151742</v>
      </c>
      <c r="E818" s="2" t="s">
        <v>89</v>
      </c>
      <c r="F818" s="3">
        <v>31410952</v>
      </c>
      <c r="G818" s="2">
        <v>3436051</v>
      </c>
      <c r="H818" s="2" t="s">
        <v>559</v>
      </c>
      <c r="I818" s="8">
        <v>162</v>
      </c>
      <c r="J818" s="9">
        <f>VLOOKUP(H818,[1]zmluvy_detail!$C$2:$D$172,2,0)</f>
        <v>43217</v>
      </c>
      <c r="K818" s="2" t="s">
        <v>281</v>
      </c>
      <c r="L818" s="11" t="s">
        <v>12</v>
      </c>
      <c r="M818" s="6">
        <v>368</v>
      </c>
      <c r="N818" s="6">
        <f t="shared" si="16"/>
        <v>441.59999999999997</v>
      </c>
      <c r="O818" s="7"/>
      <c r="P818" s="2"/>
    </row>
    <row r="819" spans="1:16" ht="30" x14ac:dyDescent="0.15">
      <c r="A819" s="1" t="s">
        <v>968</v>
      </c>
      <c r="B819" s="2" t="s">
        <v>203</v>
      </c>
      <c r="C819" s="2" t="s">
        <v>796</v>
      </c>
      <c r="D819" s="2">
        <v>35914939</v>
      </c>
      <c r="E819" s="2" t="s">
        <v>797</v>
      </c>
      <c r="F819" s="2">
        <v>31364501</v>
      </c>
      <c r="G819" s="2"/>
      <c r="H819" s="18" t="s">
        <v>782</v>
      </c>
      <c r="I819" s="8">
        <v>163</v>
      </c>
      <c r="J819" s="9">
        <v>42370</v>
      </c>
      <c r="K819" s="10" t="s">
        <v>276</v>
      </c>
      <c r="L819" s="11" t="s">
        <v>16</v>
      </c>
      <c r="M819" s="6">
        <v>1160.1199999999999</v>
      </c>
      <c r="N819" s="6">
        <v>1392.1439999999998</v>
      </c>
      <c r="O819" s="7"/>
      <c r="P819" s="2"/>
    </row>
    <row r="820" spans="1:16" ht="30" x14ac:dyDescent="0.15">
      <c r="A820" s="1" t="s">
        <v>968</v>
      </c>
      <c r="B820" s="2" t="s">
        <v>203</v>
      </c>
      <c r="C820" s="2" t="s">
        <v>796</v>
      </c>
      <c r="D820" s="2">
        <v>35914939</v>
      </c>
      <c r="E820" s="2" t="s">
        <v>797</v>
      </c>
      <c r="F820" s="2">
        <v>31364501</v>
      </c>
      <c r="G820" s="2"/>
      <c r="H820" s="18" t="s">
        <v>782</v>
      </c>
      <c r="I820" s="8">
        <v>163</v>
      </c>
      <c r="J820" s="9">
        <v>42370</v>
      </c>
      <c r="K820" s="10" t="s">
        <v>277</v>
      </c>
      <c r="L820" s="11" t="s">
        <v>7</v>
      </c>
      <c r="M820" s="6">
        <v>1160.1199999999999</v>
      </c>
      <c r="N820" s="6">
        <v>1392.1439999999998</v>
      </c>
      <c r="O820" s="7"/>
      <c r="P820" s="2"/>
    </row>
    <row r="821" spans="1:16" ht="30" x14ac:dyDescent="0.15">
      <c r="A821" s="1" t="s">
        <v>968</v>
      </c>
      <c r="B821" s="2" t="s">
        <v>203</v>
      </c>
      <c r="C821" s="2" t="s">
        <v>796</v>
      </c>
      <c r="D821" s="2">
        <v>35914939</v>
      </c>
      <c r="E821" s="2" t="s">
        <v>797</v>
      </c>
      <c r="F821" s="2">
        <v>31364501</v>
      </c>
      <c r="G821" s="2"/>
      <c r="H821" s="18" t="s">
        <v>782</v>
      </c>
      <c r="I821" s="8">
        <v>163</v>
      </c>
      <c r="J821" s="9">
        <v>42370</v>
      </c>
      <c r="K821" s="10" t="s">
        <v>737</v>
      </c>
      <c r="L821" s="11" t="s">
        <v>7</v>
      </c>
      <c r="M821" s="6">
        <v>918.89</v>
      </c>
      <c r="N821" s="6">
        <v>1102.6679999999999</v>
      </c>
      <c r="O821" s="7"/>
      <c r="P821" s="2"/>
    </row>
    <row r="822" spans="1:16" ht="30" x14ac:dyDescent="0.15">
      <c r="A822" s="1" t="s">
        <v>968</v>
      </c>
      <c r="B822" s="2" t="s">
        <v>203</v>
      </c>
      <c r="C822" s="2" t="s">
        <v>796</v>
      </c>
      <c r="D822" s="2">
        <v>35914939</v>
      </c>
      <c r="E822" s="2" t="s">
        <v>797</v>
      </c>
      <c r="F822" s="2">
        <v>31364501</v>
      </c>
      <c r="G822" s="2"/>
      <c r="H822" s="18" t="s">
        <v>782</v>
      </c>
      <c r="I822" s="8">
        <v>163</v>
      </c>
      <c r="J822" s="9">
        <v>42370</v>
      </c>
      <c r="K822" s="10" t="s">
        <v>738</v>
      </c>
      <c r="L822" s="11" t="s">
        <v>6</v>
      </c>
      <c r="M822" s="6">
        <v>918.89</v>
      </c>
      <c r="N822" s="6">
        <v>1102.6679999999999</v>
      </c>
      <c r="O822" s="7"/>
      <c r="P822" s="2"/>
    </row>
    <row r="823" spans="1:16" ht="15" x14ac:dyDescent="0.15">
      <c r="A823" s="1" t="s">
        <v>968</v>
      </c>
      <c r="B823" s="2" t="s">
        <v>203</v>
      </c>
      <c r="C823" s="2" t="s">
        <v>796</v>
      </c>
      <c r="D823" s="2">
        <v>35914939</v>
      </c>
      <c r="E823" s="2" t="s">
        <v>797</v>
      </c>
      <c r="F823" s="2">
        <v>31364501</v>
      </c>
      <c r="G823" s="2"/>
      <c r="H823" s="18" t="s">
        <v>782</v>
      </c>
      <c r="I823" s="8">
        <v>163</v>
      </c>
      <c r="J823" s="9">
        <v>42370</v>
      </c>
      <c r="K823" s="10" t="s">
        <v>739</v>
      </c>
      <c r="L823" s="11" t="s">
        <v>6</v>
      </c>
      <c r="M823" s="6">
        <v>725.53</v>
      </c>
      <c r="N823" s="6">
        <v>870.63599999999997</v>
      </c>
      <c r="O823" s="7"/>
      <c r="P823" s="2"/>
    </row>
    <row r="824" spans="1:16" ht="45" x14ac:dyDescent="0.15">
      <c r="A824" s="1" t="s">
        <v>968</v>
      </c>
      <c r="B824" s="2" t="s">
        <v>203</v>
      </c>
      <c r="C824" s="2" t="s">
        <v>796</v>
      </c>
      <c r="D824" s="2">
        <v>35914939</v>
      </c>
      <c r="E824" s="2" t="s">
        <v>797</v>
      </c>
      <c r="F824" s="2">
        <v>31364501</v>
      </c>
      <c r="G824" s="2"/>
      <c r="H824" s="18" t="s">
        <v>782</v>
      </c>
      <c r="I824" s="8">
        <v>163</v>
      </c>
      <c r="J824" s="9">
        <v>42370</v>
      </c>
      <c r="K824" s="10" t="s">
        <v>740</v>
      </c>
      <c r="L824" s="5" t="s">
        <v>10</v>
      </c>
      <c r="M824" s="6">
        <v>628.86</v>
      </c>
      <c r="N824" s="6">
        <v>754.63199999999995</v>
      </c>
      <c r="O824" s="7"/>
      <c r="P824" s="2"/>
    </row>
    <row r="825" spans="1:16" ht="45" x14ac:dyDescent="0.15">
      <c r="A825" s="1" t="s">
        <v>968</v>
      </c>
      <c r="B825" s="2" t="s">
        <v>203</v>
      </c>
      <c r="C825" s="2" t="s">
        <v>796</v>
      </c>
      <c r="D825" s="2">
        <v>35914939</v>
      </c>
      <c r="E825" s="2" t="s">
        <v>797</v>
      </c>
      <c r="F825" s="2">
        <v>31364501</v>
      </c>
      <c r="G825" s="2"/>
      <c r="H825" s="18" t="s">
        <v>782</v>
      </c>
      <c r="I825" s="8">
        <v>163</v>
      </c>
      <c r="J825" s="9">
        <v>42370</v>
      </c>
      <c r="K825" s="10" t="s">
        <v>741</v>
      </c>
      <c r="L825" s="5" t="s">
        <v>10</v>
      </c>
      <c r="M825" s="6">
        <v>435.5</v>
      </c>
      <c r="N825" s="6">
        <v>522.6</v>
      </c>
      <c r="O825" s="7"/>
      <c r="P825" s="2"/>
    </row>
    <row r="826" spans="1:16" ht="30" x14ac:dyDescent="0.15">
      <c r="A826" s="1" t="s">
        <v>968</v>
      </c>
      <c r="B826" s="2" t="s">
        <v>203</v>
      </c>
      <c r="C826" s="2" t="s">
        <v>796</v>
      </c>
      <c r="D826" s="2">
        <v>35914939</v>
      </c>
      <c r="E826" s="2" t="s">
        <v>797</v>
      </c>
      <c r="F826" s="2">
        <v>31364501</v>
      </c>
      <c r="G826" s="2"/>
      <c r="H826" s="18" t="s">
        <v>782</v>
      </c>
      <c r="I826" s="8">
        <v>163</v>
      </c>
      <c r="J826" s="9">
        <v>42370</v>
      </c>
      <c r="K826" s="10" t="s">
        <v>742</v>
      </c>
      <c r="L826" s="13" t="s">
        <v>10</v>
      </c>
      <c r="M826" s="6">
        <v>532.17999999999995</v>
      </c>
      <c r="N826" s="6">
        <v>638.61599999999987</v>
      </c>
      <c r="O826" s="7"/>
      <c r="P826" s="2"/>
    </row>
    <row r="827" spans="1:16" ht="45" x14ac:dyDescent="0.15">
      <c r="A827" s="1" t="s">
        <v>968</v>
      </c>
      <c r="B827" s="2" t="s">
        <v>203</v>
      </c>
      <c r="C827" s="2" t="s">
        <v>796</v>
      </c>
      <c r="D827" s="2">
        <v>35914939</v>
      </c>
      <c r="E827" s="2" t="s">
        <v>797</v>
      </c>
      <c r="F827" s="2">
        <v>31364501</v>
      </c>
      <c r="G827" s="2"/>
      <c r="H827" s="18" t="s">
        <v>782</v>
      </c>
      <c r="I827" s="8">
        <v>163</v>
      </c>
      <c r="J827" s="9">
        <v>42370</v>
      </c>
      <c r="K827" s="10" t="s">
        <v>743</v>
      </c>
      <c r="L827" s="11" t="s">
        <v>13</v>
      </c>
      <c r="M827" s="6">
        <v>918.89</v>
      </c>
      <c r="N827" s="6">
        <v>1102.6679999999999</v>
      </c>
      <c r="O827" s="7"/>
      <c r="P827" s="2"/>
    </row>
    <row r="828" spans="1:16" ht="45" x14ac:dyDescent="0.15">
      <c r="A828" s="1" t="s">
        <v>968</v>
      </c>
      <c r="B828" s="2" t="s">
        <v>203</v>
      </c>
      <c r="C828" s="2" t="s">
        <v>796</v>
      </c>
      <c r="D828" s="2">
        <v>35914939</v>
      </c>
      <c r="E828" s="2" t="s">
        <v>797</v>
      </c>
      <c r="F828" s="2">
        <v>31364501</v>
      </c>
      <c r="G828" s="2"/>
      <c r="H828" s="18" t="s">
        <v>782</v>
      </c>
      <c r="I828" s="8">
        <v>163</v>
      </c>
      <c r="J828" s="9">
        <v>42370</v>
      </c>
      <c r="K828" s="10" t="s">
        <v>744</v>
      </c>
      <c r="L828" s="11" t="s">
        <v>13</v>
      </c>
      <c r="M828" s="6">
        <v>918.89</v>
      </c>
      <c r="N828" s="6">
        <v>1102.6679999999999</v>
      </c>
      <c r="O828" s="7"/>
      <c r="P828" s="2"/>
    </row>
    <row r="829" spans="1:16" ht="15" x14ac:dyDescent="0.15">
      <c r="A829" s="1" t="s">
        <v>968</v>
      </c>
      <c r="B829" s="2" t="s">
        <v>203</v>
      </c>
      <c r="C829" s="2" t="s">
        <v>796</v>
      </c>
      <c r="D829" s="2">
        <v>35914939</v>
      </c>
      <c r="E829" s="2" t="s">
        <v>797</v>
      </c>
      <c r="F829" s="2">
        <v>31364501</v>
      </c>
      <c r="G829" s="2"/>
      <c r="H829" s="18" t="s">
        <v>782</v>
      </c>
      <c r="I829" s="8">
        <v>163</v>
      </c>
      <c r="J829" s="9">
        <v>42370</v>
      </c>
      <c r="K829" s="10" t="s">
        <v>15</v>
      </c>
      <c r="L829" s="11" t="s">
        <v>15</v>
      </c>
      <c r="M829" s="6">
        <v>386.71</v>
      </c>
      <c r="N829" s="6">
        <v>464.05199999999996</v>
      </c>
      <c r="O829" s="7"/>
      <c r="P829" s="2"/>
    </row>
    <row r="830" spans="1:16" ht="15" x14ac:dyDescent="0.15">
      <c r="A830" s="1" t="s">
        <v>968</v>
      </c>
      <c r="B830" s="2" t="s">
        <v>203</v>
      </c>
      <c r="C830" s="2" t="s">
        <v>796</v>
      </c>
      <c r="D830" s="2">
        <v>35914939</v>
      </c>
      <c r="E830" s="2" t="s">
        <v>797</v>
      </c>
      <c r="F830" s="2">
        <v>31364501</v>
      </c>
      <c r="G830" s="2"/>
      <c r="H830" s="18" t="s">
        <v>782</v>
      </c>
      <c r="I830" s="8">
        <v>163</v>
      </c>
      <c r="J830" s="9">
        <v>42370</v>
      </c>
      <c r="K830" s="10" t="s">
        <v>281</v>
      </c>
      <c r="L830" s="11" t="s">
        <v>12</v>
      </c>
      <c r="M830" s="6">
        <v>1160.1099999999999</v>
      </c>
      <c r="N830" s="6">
        <v>1392.1319999999998</v>
      </c>
      <c r="O830" s="7"/>
      <c r="P830" s="2"/>
    </row>
    <row r="831" spans="1:16" ht="30" x14ac:dyDescent="0.15">
      <c r="A831" s="1" t="s">
        <v>968</v>
      </c>
      <c r="B831" s="2" t="s">
        <v>203</v>
      </c>
      <c r="C831" s="2" t="s">
        <v>515</v>
      </c>
      <c r="D831" s="2">
        <v>166073</v>
      </c>
      <c r="E831" s="2" t="s">
        <v>201</v>
      </c>
      <c r="F831" s="2">
        <v>36328057</v>
      </c>
      <c r="G831" s="2"/>
      <c r="H831" s="2" t="s">
        <v>783</v>
      </c>
      <c r="I831" s="8">
        <v>164</v>
      </c>
      <c r="J831" s="9">
        <f>VLOOKUP(H831,[1]zmluvy_detail!$C$2:$D$172,2,0)</f>
        <v>43733</v>
      </c>
      <c r="K831" s="10" t="s">
        <v>745</v>
      </c>
      <c r="L831" s="11" t="s">
        <v>13</v>
      </c>
      <c r="M831" s="6">
        <v>730</v>
      </c>
      <c r="N831" s="6">
        <v>876</v>
      </c>
      <c r="O831" s="7"/>
      <c r="P831" s="2"/>
    </row>
    <row r="832" spans="1:16" ht="30" x14ac:dyDescent="0.15">
      <c r="A832" s="1" t="s">
        <v>968</v>
      </c>
      <c r="B832" s="2" t="s">
        <v>203</v>
      </c>
      <c r="C832" s="2" t="s">
        <v>515</v>
      </c>
      <c r="D832" s="2">
        <v>166073</v>
      </c>
      <c r="E832" s="2" t="s">
        <v>201</v>
      </c>
      <c r="F832" s="2">
        <v>36328057</v>
      </c>
      <c r="G832" s="2"/>
      <c r="H832" s="2" t="s">
        <v>783</v>
      </c>
      <c r="I832" s="8">
        <v>164</v>
      </c>
      <c r="J832" s="9">
        <f>VLOOKUP(H832,[1]zmluvy_detail!$C$2:$D$172,2,0)</f>
        <v>43733</v>
      </c>
      <c r="K832" s="10" t="s">
        <v>745</v>
      </c>
      <c r="L832" s="11" t="s">
        <v>6</v>
      </c>
      <c r="M832" s="6">
        <v>730</v>
      </c>
      <c r="N832" s="6">
        <v>876</v>
      </c>
      <c r="O832" s="7"/>
      <c r="P832" s="2"/>
    </row>
    <row r="833" spans="1:16" ht="15" x14ac:dyDescent="0.15">
      <c r="A833" s="1" t="s">
        <v>968</v>
      </c>
      <c r="B833" s="2" t="s">
        <v>203</v>
      </c>
      <c r="C833" s="2" t="s">
        <v>515</v>
      </c>
      <c r="D833" s="2">
        <v>166073</v>
      </c>
      <c r="E833" s="2" t="s">
        <v>201</v>
      </c>
      <c r="F833" s="2">
        <v>36328057</v>
      </c>
      <c r="G833" s="2"/>
      <c r="H833" s="2" t="s">
        <v>783</v>
      </c>
      <c r="I833" s="8">
        <v>164</v>
      </c>
      <c r="J833" s="9">
        <f>VLOOKUP(H833,[1]zmluvy_detail!$C$2:$D$172,2,0)</f>
        <v>43733</v>
      </c>
      <c r="K833" s="10" t="s">
        <v>746</v>
      </c>
      <c r="L833" s="11" t="s">
        <v>9</v>
      </c>
      <c r="M833" s="6">
        <v>500</v>
      </c>
      <c r="N833" s="6">
        <v>600</v>
      </c>
      <c r="O833" s="7"/>
      <c r="P833" s="2"/>
    </row>
    <row r="834" spans="1:16" ht="15" x14ac:dyDescent="0.15">
      <c r="A834" s="1" t="s">
        <v>968</v>
      </c>
      <c r="B834" s="2" t="s">
        <v>203</v>
      </c>
      <c r="C834" s="2" t="s">
        <v>515</v>
      </c>
      <c r="D834" s="2">
        <v>166073</v>
      </c>
      <c r="E834" s="2" t="s">
        <v>201</v>
      </c>
      <c r="F834" s="2">
        <v>36328057</v>
      </c>
      <c r="G834" s="2"/>
      <c r="H834" s="2" t="s">
        <v>783</v>
      </c>
      <c r="I834" s="8">
        <v>164</v>
      </c>
      <c r="J834" s="9">
        <f>VLOOKUP(H834,[1]zmluvy_detail!$C$2:$D$172,2,0)</f>
        <v>43733</v>
      </c>
      <c r="K834" s="10" t="s">
        <v>10</v>
      </c>
      <c r="L834" s="5" t="s">
        <v>10</v>
      </c>
      <c r="M834" s="6">
        <v>730</v>
      </c>
      <c r="N834" s="6">
        <v>876</v>
      </c>
      <c r="O834" s="7"/>
      <c r="P834" s="2"/>
    </row>
    <row r="835" spans="1:16" ht="30" x14ac:dyDescent="0.15">
      <c r="A835" s="1" t="s">
        <v>968</v>
      </c>
      <c r="B835" s="2" t="s">
        <v>203</v>
      </c>
      <c r="C835" s="2" t="s">
        <v>515</v>
      </c>
      <c r="D835" s="2">
        <v>166073</v>
      </c>
      <c r="E835" s="2" t="s">
        <v>201</v>
      </c>
      <c r="F835" s="2">
        <v>36328057</v>
      </c>
      <c r="G835" s="2"/>
      <c r="H835" s="2" t="s">
        <v>783</v>
      </c>
      <c r="I835" s="8">
        <v>164</v>
      </c>
      <c r="J835" s="9">
        <f>VLOOKUP(H835,[1]zmluvy_detail!$C$2:$D$172,2,0)</f>
        <v>43733</v>
      </c>
      <c r="K835" s="10" t="s">
        <v>747</v>
      </c>
      <c r="L835" s="11" t="s">
        <v>14</v>
      </c>
      <c r="M835" s="6">
        <v>780</v>
      </c>
      <c r="N835" s="6">
        <v>936</v>
      </c>
      <c r="O835" s="7"/>
      <c r="P835" s="2"/>
    </row>
    <row r="836" spans="1:16" ht="15" x14ac:dyDescent="0.15">
      <c r="A836" s="1" t="s">
        <v>968</v>
      </c>
      <c r="B836" s="2" t="s">
        <v>203</v>
      </c>
      <c r="C836" s="2" t="s">
        <v>515</v>
      </c>
      <c r="D836" s="2">
        <v>166073</v>
      </c>
      <c r="E836" s="2" t="s">
        <v>201</v>
      </c>
      <c r="F836" s="2">
        <v>36328057</v>
      </c>
      <c r="G836" s="2"/>
      <c r="H836" s="2" t="s">
        <v>783</v>
      </c>
      <c r="I836" s="8">
        <v>164</v>
      </c>
      <c r="J836" s="9">
        <f>VLOOKUP(H836,[1]zmluvy_detail!$C$2:$D$172,2,0)</f>
        <v>43733</v>
      </c>
      <c r="K836" s="2" t="s">
        <v>748</v>
      </c>
      <c r="L836" s="11" t="s">
        <v>13</v>
      </c>
      <c r="M836" s="6">
        <v>360</v>
      </c>
      <c r="N836" s="6">
        <v>432</v>
      </c>
      <c r="O836" s="7"/>
      <c r="P836" s="2"/>
    </row>
    <row r="837" spans="1:16" ht="14" x14ac:dyDescent="0.15">
      <c r="A837" s="1" t="s">
        <v>968</v>
      </c>
      <c r="B837" s="2" t="s">
        <v>203</v>
      </c>
      <c r="C837" s="2" t="s">
        <v>1034</v>
      </c>
      <c r="D837" s="2">
        <v>686832</v>
      </c>
      <c r="E837" s="2" t="s">
        <v>798</v>
      </c>
      <c r="F837" s="16">
        <v>36192252</v>
      </c>
      <c r="G837" s="2"/>
      <c r="H837" s="18" t="s">
        <v>784</v>
      </c>
      <c r="I837" s="8">
        <v>165</v>
      </c>
      <c r="J837" s="9">
        <v>40544</v>
      </c>
      <c r="K837" s="2" t="s">
        <v>749</v>
      </c>
      <c r="L837" s="5" t="s">
        <v>13</v>
      </c>
      <c r="M837" s="6">
        <v>360</v>
      </c>
      <c r="N837" s="6">
        <v>432</v>
      </c>
      <c r="O837" s="7"/>
      <c r="P837" s="2"/>
    </row>
    <row r="838" spans="1:16" ht="15" x14ac:dyDescent="0.15">
      <c r="A838" s="1" t="s">
        <v>968</v>
      </c>
      <c r="B838" s="2" t="s">
        <v>203</v>
      </c>
      <c r="C838" s="2" t="s">
        <v>1034</v>
      </c>
      <c r="D838" s="2">
        <v>686832</v>
      </c>
      <c r="E838" s="2" t="s">
        <v>798</v>
      </c>
      <c r="F838" s="16">
        <v>36192252</v>
      </c>
      <c r="G838" s="2"/>
      <c r="H838" s="18" t="s">
        <v>784</v>
      </c>
      <c r="I838" s="8">
        <v>165</v>
      </c>
      <c r="J838" s="9">
        <v>40544</v>
      </c>
      <c r="K838" s="2" t="s">
        <v>750</v>
      </c>
      <c r="L838" s="11" t="s">
        <v>6</v>
      </c>
      <c r="M838" s="6">
        <v>464</v>
      </c>
      <c r="N838" s="6">
        <v>556.79999999999995</v>
      </c>
      <c r="O838" s="7"/>
      <c r="P838" s="2"/>
    </row>
    <row r="839" spans="1:16" ht="15" x14ac:dyDescent="0.15">
      <c r="A839" s="1" t="s">
        <v>968</v>
      </c>
      <c r="B839" s="2" t="s">
        <v>203</v>
      </c>
      <c r="C839" s="2" t="s">
        <v>1034</v>
      </c>
      <c r="D839" s="2">
        <v>686832</v>
      </c>
      <c r="E839" s="2" t="s">
        <v>798</v>
      </c>
      <c r="F839" s="16">
        <v>36192252</v>
      </c>
      <c r="G839" s="2"/>
      <c r="H839" s="18" t="s">
        <v>784</v>
      </c>
      <c r="I839" s="8">
        <v>165</v>
      </c>
      <c r="J839" s="9">
        <v>40544</v>
      </c>
      <c r="K839" s="2" t="s">
        <v>750</v>
      </c>
      <c r="L839" s="11" t="s">
        <v>13</v>
      </c>
      <c r="M839" s="6">
        <v>464</v>
      </c>
      <c r="N839" s="6">
        <v>556.79999999999995</v>
      </c>
      <c r="O839" s="7"/>
      <c r="P839" s="2"/>
    </row>
    <row r="840" spans="1:16" ht="15" x14ac:dyDescent="0.15">
      <c r="A840" s="1" t="s">
        <v>968</v>
      </c>
      <c r="B840" s="2" t="s">
        <v>203</v>
      </c>
      <c r="C840" s="2" t="s">
        <v>1034</v>
      </c>
      <c r="D840" s="2">
        <v>686832</v>
      </c>
      <c r="E840" s="2" t="s">
        <v>798</v>
      </c>
      <c r="F840" s="16">
        <v>36192252</v>
      </c>
      <c r="G840" s="2"/>
      <c r="H840" s="18" t="s">
        <v>784</v>
      </c>
      <c r="I840" s="8">
        <v>165</v>
      </c>
      <c r="J840" s="9">
        <v>40544</v>
      </c>
      <c r="K840" s="2" t="s">
        <v>751</v>
      </c>
      <c r="L840" s="11" t="s">
        <v>13</v>
      </c>
      <c r="M840" s="6">
        <v>416</v>
      </c>
      <c r="N840" s="6">
        <v>499.2</v>
      </c>
      <c r="O840" s="7"/>
      <c r="P840" s="2"/>
    </row>
    <row r="841" spans="1:16" ht="15" x14ac:dyDescent="0.15">
      <c r="A841" s="1" t="s">
        <v>968</v>
      </c>
      <c r="B841" s="2" t="s">
        <v>203</v>
      </c>
      <c r="C841" s="2" t="s">
        <v>1034</v>
      </c>
      <c r="D841" s="2">
        <v>686832</v>
      </c>
      <c r="E841" s="2" t="s">
        <v>798</v>
      </c>
      <c r="F841" s="16">
        <v>36192252</v>
      </c>
      <c r="G841" s="2"/>
      <c r="H841" s="18" t="s">
        <v>784</v>
      </c>
      <c r="I841" s="8">
        <v>165</v>
      </c>
      <c r="J841" s="9">
        <v>40544</v>
      </c>
      <c r="K841" s="2" t="s">
        <v>752</v>
      </c>
      <c r="L841" s="11" t="s">
        <v>12</v>
      </c>
      <c r="M841" s="6">
        <v>384</v>
      </c>
      <c r="N841" s="6">
        <v>460.79999999999995</v>
      </c>
      <c r="O841" s="7"/>
      <c r="P841" s="2"/>
    </row>
    <row r="842" spans="1:16" ht="14" x14ac:dyDescent="0.15">
      <c r="A842" s="1" t="s">
        <v>968</v>
      </c>
      <c r="B842" s="2" t="s">
        <v>203</v>
      </c>
      <c r="C842" s="2" t="s">
        <v>1034</v>
      </c>
      <c r="D842" s="2">
        <v>686832</v>
      </c>
      <c r="E842" s="2" t="s">
        <v>798</v>
      </c>
      <c r="F842" s="16">
        <v>36192252</v>
      </c>
      <c r="G842" s="2"/>
      <c r="H842" s="18" t="s">
        <v>784</v>
      </c>
      <c r="I842" s="8">
        <v>165</v>
      </c>
      <c r="J842" s="9">
        <v>40544</v>
      </c>
      <c r="K842" s="2" t="s">
        <v>753</v>
      </c>
      <c r="L842" s="5" t="s">
        <v>10</v>
      </c>
      <c r="M842" s="6">
        <v>360</v>
      </c>
      <c r="N842" s="6">
        <v>432</v>
      </c>
      <c r="O842" s="7"/>
      <c r="P842" s="2"/>
    </row>
    <row r="843" spans="1:16" ht="15" x14ac:dyDescent="0.15">
      <c r="A843" s="1" t="s">
        <v>968</v>
      </c>
      <c r="B843" s="2" t="s">
        <v>203</v>
      </c>
      <c r="C843" s="2" t="s">
        <v>1034</v>
      </c>
      <c r="D843" s="2">
        <v>686832</v>
      </c>
      <c r="E843" s="2" t="s">
        <v>798</v>
      </c>
      <c r="F843" s="16">
        <v>36192252</v>
      </c>
      <c r="G843" s="2"/>
      <c r="H843" s="18" t="s">
        <v>784</v>
      </c>
      <c r="I843" s="8">
        <v>165</v>
      </c>
      <c r="J843" s="9">
        <v>40544</v>
      </c>
      <c r="K843" s="2" t="s">
        <v>754</v>
      </c>
      <c r="L843" s="11" t="s">
        <v>13</v>
      </c>
      <c r="M843" s="6">
        <v>496</v>
      </c>
      <c r="N843" s="6">
        <v>595.19999999999993</v>
      </c>
      <c r="O843" s="7"/>
      <c r="P843" s="2"/>
    </row>
    <row r="844" spans="1:16" ht="30" x14ac:dyDescent="0.15">
      <c r="A844" s="1" t="s">
        <v>968</v>
      </c>
      <c r="B844" s="2" t="s">
        <v>203</v>
      </c>
      <c r="C844" s="2" t="s">
        <v>1034</v>
      </c>
      <c r="D844" s="2">
        <v>686832</v>
      </c>
      <c r="E844" s="2" t="s">
        <v>798</v>
      </c>
      <c r="F844" s="16">
        <v>36192252</v>
      </c>
      <c r="G844" s="2"/>
      <c r="H844" s="18" t="s">
        <v>784</v>
      </c>
      <c r="I844" s="8">
        <v>165</v>
      </c>
      <c r="J844" s="9">
        <v>40544</v>
      </c>
      <c r="K844" s="2" t="s">
        <v>755</v>
      </c>
      <c r="L844" s="11" t="s">
        <v>16</v>
      </c>
      <c r="M844" s="6">
        <v>688</v>
      </c>
      <c r="N844" s="6">
        <v>825.6</v>
      </c>
      <c r="O844" s="7"/>
      <c r="P844" s="2"/>
    </row>
    <row r="845" spans="1:16" ht="15" x14ac:dyDescent="0.15">
      <c r="A845" s="1" t="s">
        <v>968</v>
      </c>
      <c r="B845" s="2" t="s">
        <v>203</v>
      </c>
      <c r="C845" s="2" t="s">
        <v>799</v>
      </c>
      <c r="D845" s="2">
        <v>35743468</v>
      </c>
      <c r="E845" s="2" t="s">
        <v>800</v>
      </c>
      <c r="F845" s="2">
        <v>151866</v>
      </c>
      <c r="G845" s="2"/>
      <c r="H845" s="2" t="s">
        <v>785</v>
      </c>
      <c r="I845" s="8">
        <v>166</v>
      </c>
      <c r="J845" s="9">
        <v>40544</v>
      </c>
      <c r="K845" s="2" t="s">
        <v>6</v>
      </c>
      <c r="L845" s="11" t="s">
        <v>6</v>
      </c>
      <c r="M845" s="6">
        <v>750</v>
      </c>
      <c r="N845" s="6">
        <v>900</v>
      </c>
      <c r="O845" s="7"/>
      <c r="P845" s="2"/>
    </row>
    <row r="846" spans="1:16" ht="14" x14ac:dyDescent="0.15">
      <c r="A846" s="1" t="s">
        <v>968</v>
      </c>
      <c r="B846" s="2" t="s">
        <v>203</v>
      </c>
      <c r="C846" s="2" t="s">
        <v>799</v>
      </c>
      <c r="D846" s="2">
        <v>35743468</v>
      </c>
      <c r="E846" s="2" t="s">
        <v>800</v>
      </c>
      <c r="F846" s="2">
        <v>151866</v>
      </c>
      <c r="G846" s="2"/>
      <c r="H846" s="2" t="s">
        <v>785</v>
      </c>
      <c r="I846" s="8">
        <v>166</v>
      </c>
      <c r="J846" s="9">
        <v>40544</v>
      </c>
      <c r="K846" s="2" t="s">
        <v>10</v>
      </c>
      <c r="L846" s="5" t="s">
        <v>10</v>
      </c>
      <c r="M846" s="6">
        <v>750</v>
      </c>
      <c r="N846" s="6">
        <v>900</v>
      </c>
      <c r="O846" s="7"/>
      <c r="P846" s="2"/>
    </row>
    <row r="847" spans="1:16" ht="30" x14ac:dyDescent="0.15">
      <c r="A847" s="1" t="s">
        <v>968</v>
      </c>
      <c r="B847" s="2" t="s">
        <v>203</v>
      </c>
      <c r="C847" s="2" t="s">
        <v>799</v>
      </c>
      <c r="D847" s="2">
        <v>35743468</v>
      </c>
      <c r="E847" s="2" t="s">
        <v>800</v>
      </c>
      <c r="F847" s="2">
        <v>151866</v>
      </c>
      <c r="G847" s="2"/>
      <c r="H847" s="2" t="s">
        <v>785</v>
      </c>
      <c r="I847" s="8">
        <v>166</v>
      </c>
      <c r="J847" s="9">
        <v>40544</v>
      </c>
      <c r="K847" s="2" t="s">
        <v>276</v>
      </c>
      <c r="L847" s="11" t="s">
        <v>16</v>
      </c>
      <c r="M847" s="6">
        <v>750</v>
      </c>
      <c r="N847" s="6">
        <v>900</v>
      </c>
      <c r="O847" s="7"/>
      <c r="P847" s="2"/>
    </row>
    <row r="848" spans="1:16" ht="15" x14ac:dyDescent="0.15">
      <c r="A848" s="1" t="s">
        <v>968</v>
      </c>
      <c r="B848" s="2" t="s">
        <v>203</v>
      </c>
      <c r="C848" s="2" t="s">
        <v>799</v>
      </c>
      <c r="D848" s="2">
        <v>35743468</v>
      </c>
      <c r="E848" s="2" t="s">
        <v>800</v>
      </c>
      <c r="F848" s="2">
        <v>151866</v>
      </c>
      <c r="G848" s="2"/>
      <c r="H848" s="2" t="s">
        <v>785</v>
      </c>
      <c r="I848" s="8">
        <v>166</v>
      </c>
      <c r="J848" s="9">
        <v>40544</v>
      </c>
      <c r="K848" s="2" t="s">
        <v>756</v>
      </c>
      <c r="L848" s="11" t="s">
        <v>7</v>
      </c>
      <c r="M848" s="6">
        <v>750</v>
      </c>
      <c r="N848" s="6">
        <v>900</v>
      </c>
      <c r="O848" s="7"/>
      <c r="P848" s="2"/>
    </row>
    <row r="849" spans="1:16" ht="15" x14ac:dyDescent="0.15">
      <c r="A849" s="1" t="s">
        <v>968</v>
      </c>
      <c r="B849" s="2" t="s">
        <v>203</v>
      </c>
      <c r="C849" s="2" t="s">
        <v>799</v>
      </c>
      <c r="D849" s="2">
        <v>35743468</v>
      </c>
      <c r="E849" s="2" t="s">
        <v>800</v>
      </c>
      <c r="F849" s="2">
        <v>151866</v>
      </c>
      <c r="G849" s="2"/>
      <c r="H849" s="2" t="s">
        <v>785</v>
      </c>
      <c r="I849" s="8">
        <v>166</v>
      </c>
      <c r="J849" s="9">
        <v>40544</v>
      </c>
      <c r="K849" s="2" t="s">
        <v>757</v>
      </c>
      <c r="L849" s="11" t="s">
        <v>13</v>
      </c>
      <c r="M849" s="6">
        <v>750</v>
      </c>
      <c r="N849" s="6">
        <v>900</v>
      </c>
      <c r="O849" s="7"/>
      <c r="P849" s="2"/>
    </row>
    <row r="850" spans="1:16" ht="14" x14ac:dyDescent="0.15">
      <c r="A850" s="1" t="s">
        <v>968</v>
      </c>
      <c r="B850" s="2" t="s">
        <v>203</v>
      </c>
      <c r="C850" s="2" t="s">
        <v>801</v>
      </c>
      <c r="D850" s="2">
        <v>156752</v>
      </c>
      <c r="E850" s="2" t="s">
        <v>206</v>
      </c>
      <c r="F850" s="2">
        <v>31612989</v>
      </c>
      <c r="G850" s="2"/>
      <c r="H850" s="2" t="s">
        <v>786</v>
      </c>
      <c r="I850" s="8">
        <v>167</v>
      </c>
      <c r="J850" s="9">
        <f>VLOOKUP(H850,[1]zmluvy_detail!$C$2:$D$172,2,0)</f>
        <v>41873</v>
      </c>
      <c r="K850" s="2" t="s">
        <v>758</v>
      </c>
      <c r="L850" s="5" t="s">
        <v>9</v>
      </c>
      <c r="M850" s="6">
        <v>510.4</v>
      </c>
      <c r="N850" s="6">
        <v>612.4799999999999</v>
      </c>
      <c r="O850" s="7"/>
      <c r="P850" s="2"/>
    </row>
    <row r="851" spans="1:16" ht="15" x14ac:dyDescent="0.15">
      <c r="A851" s="1" t="s">
        <v>968</v>
      </c>
      <c r="B851" s="2" t="s">
        <v>203</v>
      </c>
      <c r="C851" s="2" t="s">
        <v>801</v>
      </c>
      <c r="D851" s="2">
        <v>156752</v>
      </c>
      <c r="E851" s="2" t="s">
        <v>206</v>
      </c>
      <c r="F851" s="2">
        <v>31612989</v>
      </c>
      <c r="G851" s="2"/>
      <c r="H851" s="2" t="s">
        <v>786</v>
      </c>
      <c r="I851" s="8">
        <v>167</v>
      </c>
      <c r="J851" s="9">
        <f>VLOOKUP(H851,[1]zmluvy_detail!$C$2:$D$172,2,0)</f>
        <v>41873</v>
      </c>
      <c r="K851" s="2" t="s">
        <v>300</v>
      </c>
      <c r="L851" s="11" t="s">
        <v>14</v>
      </c>
      <c r="M851" s="6">
        <v>664</v>
      </c>
      <c r="N851" s="6">
        <v>796.8</v>
      </c>
      <c r="O851" s="7"/>
      <c r="P851" s="2"/>
    </row>
    <row r="852" spans="1:16" ht="14" x14ac:dyDescent="0.15">
      <c r="A852" s="1" t="s">
        <v>968</v>
      </c>
      <c r="B852" s="2" t="s">
        <v>203</v>
      </c>
      <c r="C852" s="2" t="s">
        <v>801</v>
      </c>
      <c r="D852" s="2">
        <v>156752</v>
      </c>
      <c r="E852" s="2" t="s">
        <v>206</v>
      </c>
      <c r="F852" s="2">
        <v>31612989</v>
      </c>
      <c r="G852" s="2"/>
      <c r="H852" s="2" t="s">
        <v>786</v>
      </c>
      <c r="I852" s="8">
        <v>167</v>
      </c>
      <c r="J852" s="9">
        <f>VLOOKUP(H852,[1]zmluvy_detail!$C$2:$D$172,2,0)</f>
        <v>41873</v>
      </c>
      <c r="K852" s="2" t="s">
        <v>759</v>
      </c>
      <c r="L852" s="14" t="s">
        <v>10</v>
      </c>
      <c r="M852" s="6">
        <v>664</v>
      </c>
      <c r="N852" s="6">
        <v>796.8</v>
      </c>
      <c r="O852" s="7"/>
      <c r="P852" s="2"/>
    </row>
    <row r="853" spans="1:16" ht="14" x14ac:dyDescent="0.15">
      <c r="A853" s="1" t="s">
        <v>968</v>
      </c>
      <c r="B853" s="2" t="s">
        <v>203</v>
      </c>
      <c r="C853" s="2" t="s">
        <v>801</v>
      </c>
      <c r="D853" s="2">
        <v>156752</v>
      </c>
      <c r="E853" s="2" t="s">
        <v>206</v>
      </c>
      <c r="F853" s="2">
        <v>31612989</v>
      </c>
      <c r="G853" s="2"/>
      <c r="H853" s="2" t="s">
        <v>786</v>
      </c>
      <c r="I853" s="8">
        <v>167</v>
      </c>
      <c r="J853" s="9">
        <f>VLOOKUP(H853,[1]zmluvy_detail!$C$2:$D$172,2,0)</f>
        <v>41873</v>
      </c>
      <c r="K853" s="2" t="s">
        <v>760</v>
      </c>
      <c r="L853" s="14" t="s">
        <v>13</v>
      </c>
      <c r="M853" s="6">
        <v>510.4</v>
      </c>
      <c r="N853" s="6">
        <v>612.4799999999999</v>
      </c>
      <c r="O853" s="7"/>
      <c r="P853" s="2"/>
    </row>
    <row r="854" spans="1:16" ht="14" x14ac:dyDescent="0.15">
      <c r="A854" s="1" t="s">
        <v>968</v>
      </c>
      <c r="B854" s="2" t="s">
        <v>203</v>
      </c>
      <c r="C854" s="2" t="s">
        <v>801</v>
      </c>
      <c r="D854" s="2">
        <v>156752</v>
      </c>
      <c r="E854" s="2" t="s">
        <v>206</v>
      </c>
      <c r="F854" s="2">
        <v>31612989</v>
      </c>
      <c r="G854" s="2"/>
      <c r="H854" s="2" t="s">
        <v>786</v>
      </c>
      <c r="I854" s="8">
        <v>167</v>
      </c>
      <c r="J854" s="9">
        <f>VLOOKUP(H854,[1]zmluvy_detail!$C$2:$D$172,2,0)</f>
        <v>41873</v>
      </c>
      <c r="K854" s="2" t="s">
        <v>761</v>
      </c>
      <c r="L854" s="14" t="s">
        <v>8</v>
      </c>
      <c r="M854" s="6">
        <v>377.6</v>
      </c>
      <c r="N854" s="6">
        <v>453.12</v>
      </c>
      <c r="O854" s="7"/>
      <c r="P854" s="2"/>
    </row>
    <row r="855" spans="1:16" ht="14" x14ac:dyDescent="0.15">
      <c r="A855" s="1" t="s">
        <v>968</v>
      </c>
      <c r="B855" s="2" t="s">
        <v>203</v>
      </c>
      <c r="C855" s="2" t="s">
        <v>801</v>
      </c>
      <c r="D855" s="2">
        <v>156752</v>
      </c>
      <c r="E855" s="2" t="s">
        <v>206</v>
      </c>
      <c r="F855" s="2">
        <v>31612989</v>
      </c>
      <c r="G855" s="2"/>
      <c r="H855" s="2" t="s">
        <v>786</v>
      </c>
      <c r="I855" s="8">
        <v>167</v>
      </c>
      <c r="J855" s="9">
        <f>VLOOKUP(H855,[1]zmluvy_detail!$C$2:$D$172,2,0)</f>
        <v>41873</v>
      </c>
      <c r="K855" s="2" t="s">
        <v>762</v>
      </c>
      <c r="L855" s="14" t="s">
        <v>8</v>
      </c>
      <c r="M855" s="6">
        <v>490.4</v>
      </c>
      <c r="N855" s="6">
        <v>588.4799999999999</v>
      </c>
      <c r="O855" s="7"/>
      <c r="P855" s="2"/>
    </row>
    <row r="856" spans="1:16" ht="14" x14ac:dyDescent="0.15">
      <c r="A856" s="1" t="s">
        <v>968</v>
      </c>
      <c r="B856" s="2" t="s">
        <v>203</v>
      </c>
      <c r="C856" s="2" t="s">
        <v>801</v>
      </c>
      <c r="D856" s="2">
        <v>156752</v>
      </c>
      <c r="E856" s="2" t="s">
        <v>206</v>
      </c>
      <c r="F856" s="2">
        <v>31612989</v>
      </c>
      <c r="G856" s="2"/>
      <c r="H856" s="2" t="s">
        <v>786</v>
      </c>
      <c r="I856" s="8">
        <v>167</v>
      </c>
      <c r="J856" s="9">
        <f>VLOOKUP(H856,[1]zmluvy_detail!$C$2:$D$172,2,0)</f>
        <v>41873</v>
      </c>
      <c r="K856" s="2" t="s">
        <v>763</v>
      </c>
      <c r="L856" s="14" t="s">
        <v>8</v>
      </c>
      <c r="M856" s="6">
        <v>510.4</v>
      </c>
      <c r="N856" s="6">
        <v>612.4799999999999</v>
      </c>
      <c r="O856" s="7"/>
      <c r="P856" s="2"/>
    </row>
    <row r="857" spans="1:16" ht="14" x14ac:dyDescent="0.15">
      <c r="A857" s="1" t="s">
        <v>968</v>
      </c>
      <c r="B857" s="2" t="s">
        <v>203</v>
      </c>
      <c r="C857" s="2" t="s">
        <v>801</v>
      </c>
      <c r="D857" s="2">
        <v>156752</v>
      </c>
      <c r="E857" s="2" t="s">
        <v>206</v>
      </c>
      <c r="F857" s="2">
        <v>31612989</v>
      </c>
      <c r="G857" s="2"/>
      <c r="H857" s="2" t="s">
        <v>786</v>
      </c>
      <c r="I857" s="8">
        <v>167</v>
      </c>
      <c r="J857" s="9">
        <f>VLOOKUP(H857,[1]zmluvy_detail!$C$2:$D$172,2,0)</f>
        <v>41873</v>
      </c>
      <c r="K857" s="2" t="s">
        <v>764</v>
      </c>
      <c r="L857" s="5" t="s">
        <v>12</v>
      </c>
      <c r="M857" s="6">
        <v>366.4</v>
      </c>
      <c r="N857" s="6">
        <v>439.67999999999995</v>
      </c>
      <c r="O857" s="7"/>
      <c r="P857" s="2"/>
    </row>
    <row r="858" spans="1:16" ht="14" x14ac:dyDescent="0.15">
      <c r="A858" s="1" t="s">
        <v>968</v>
      </c>
      <c r="B858" s="2" t="s">
        <v>203</v>
      </c>
      <c r="C858" s="2" t="s">
        <v>801</v>
      </c>
      <c r="D858" s="2">
        <v>156752</v>
      </c>
      <c r="E858" s="2" t="s">
        <v>206</v>
      </c>
      <c r="F858" s="2">
        <v>31612989</v>
      </c>
      <c r="G858" s="2"/>
      <c r="H858" s="2" t="s">
        <v>786</v>
      </c>
      <c r="I858" s="8">
        <v>167</v>
      </c>
      <c r="J858" s="9">
        <f>VLOOKUP(H858,[1]zmluvy_detail!$C$2:$D$172,2,0)</f>
        <v>41873</v>
      </c>
      <c r="K858" s="2" t="s">
        <v>765</v>
      </c>
      <c r="L858" s="14" t="s">
        <v>13</v>
      </c>
      <c r="M858" s="6">
        <v>366.4</v>
      </c>
      <c r="N858" s="6">
        <v>439.67999999999995</v>
      </c>
      <c r="O858" s="7"/>
      <c r="P858" s="2"/>
    </row>
    <row r="859" spans="1:16" ht="15" x14ac:dyDescent="0.15">
      <c r="A859" s="1" t="s">
        <v>968</v>
      </c>
      <c r="B859" s="2" t="s">
        <v>203</v>
      </c>
      <c r="C859" s="2" t="s">
        <v>801</v>
      </c>
      <c r="D859" s="2">
        <v>156752</v>
      </c>
      <c r="E859" s="2" t="s">
        <v>206</v>
      </c>
      <c r="F859" s="2">
        <v>31612989</v>
      </c>
      <c r="G859" s="2"/>
      <c r="H859" s="2" t="s">
        <v>786</v>
      </c>
      <c r="I859" s="8">
        <v>167</v>
      </c>
      <c r="J859" s="9">
        <f>VLOOKUP(H859,[1]zmluvy_detail!$C$2:$D$172,2,0)</f>
        <v>41873</v>
      </c>
      <c r="K859" s="2" t="s">
        <v>766</v>
      </c>
      <c r="L859" s="11" t="s">
        <v>6</v>
      </c>
      <c r="M859" s="6">
        <v>366.4</v>
      </c>
      <c r="N859" s="6">
        <v>439.67999999999995</v>
      </c>
      <c r="O859" s="7"/>
      <c r="P859" s="2"/>
    </row>
    <row r="860" spans="1:16" ht="15" x14ac:dyDescent="0.15">
      <c r="A860" s="1" t="s">
        <v>968</v>
      </c>
      <c r="B860" s="2" t="s">
        <v>203</v>
      </c>
      <c r="C860" s="2" t="s">
        <v>802</v>
      </c>
      <c r="D860" s="2">
        <v>699021</v>
      </c>
      <c r="E860" s="2" t="s">
        <v>803</v>
      </c>
      <c r="F860" s="2">
        <v>31718868</v>
      </c>
      <c r="G860" s="2"/>
      <c r="H860" s="18" t="s">
        <v>787</v>
      </c>
      <c r="I860" s="8">
        <v>168</v>
      </c>
      <c r="J860" s="9">
        <v>40544</v>
      </c>
      <c r="K860" s="2" t="s">
        <v>767</v>
      </c>
      <c r="L860" s="11" t="s">
        <v>13</v>
      </c>
      <c r="M860" s="6">
        <v>440</v>
      </c>
      <c r="N860" s="6">
        <v>528</v>
      </c>
      <c r="O860" s="7"/>
      <c r="P860" s="2"/>
    </row>
    <row r="861" spans="1:16" ht="15" x14ac:dyDescent="0.15">
      <c r="A861" s="1" t="s">
        <v>968</v>
      </c>
      <c r="B861" s="2" t="s">
        <v>203</v>
      </c>
      <c r="C861" s="2" t="s">
        <v>802</v>
      </c>
      <c r="D861" s="2">
        <v>699021</v>
      </c>
      <c r="E861" s="2" t="s">
        <v>803</v>
      </c>
      <c r="F861" s="2">
        <v>31718868</v>
      </c>
      <c r="G861" s="2"/>
      <c r="H861" s="18" t="s">
        <v>787</v>
      </c>
      <c r="I861" s="8">
        <v>168</v>
      </c>
      <c r="J861" s="9">
        <v>40544</v>
      </c>
      <c r="K861" s="2" t="s">
        <v>768</v>
      </c>
      <c r="L861" s="11" t="s">
        <v>6</v>
      </c>
      <c r="M861" s="6">
        <v>544</v>
      </c>
      <c r="N861" s="6">
        <v>652.79999999999995</v>
      </c>
      <c r="O861" s="7"/>
      <c r="P861" s="2"/>
    </row>
    <row r="862" spans="1:16" ht="15" x14ac:dyDescent="0.15">
      <c r="A862" s="1" t="s">
        <v>968</v>
      </c>
      <c r="B862" s="2" t="s">
        <v>203</v>
      </c>
      <c r="C862" s="2" t="s">
        <v>802</v>
      </c>
      <c r="D862" s="2">
        <v>699021</v>
      </c>
      <c r="E862" s="2" t="s">
        <v>803</v>
      </c>
      <c r="F862" s="2">
        <v>31718868</v>
      </c>
      <c r="G862" s="2"/>
      <c r="H862" s="18" t="s">
        <v>787</v>
      </c>
      <c r="I862" s="8">
        <v>168</v>
      </c>
      <c r="J862" s="9">
        <v>40544</v>
      </c>
      <c r="K862" s="2" t="s">
        <v>768</v>
      </c>
      <c r="L862" s="11" t="s">
        <v>13</v>
      </c>
      <c r="M862" s="6">
        <v>544</v>
      </c>
      <c r="N862" s="6">
        <v>652.79999999999995</v>
      </c>
      <c r="O862" s="7"/>
      <c r="P862" s="2"/>
    </row>
    <row r="863" spans="1:16" ht="15" x14ac:dyDescent="0.15">
      <c r="A863" s="1" t="s">
        <v>968</v>
      </c>
      <c r="B863" s="2" t="s">
        <v>203</v>
      </c>
      <c r="C863" s="2" t="s">
        <v>802</v>
      </c>
      <c r="D863" s="2">
        <v>699021</v>
      </c>
      <c r="E863" s="2" t="s">
        <v>803</v>
      </c>
      <c r="F863" s="2">
        <v>31718868</v>
      </c>
      <c r="G863" s="2"/>
      <c r="H863" s="18" t="s">
        <v>787</v>
      </c>
      <c r="I863" s="8">
        <v>168</v>
      </c>
      <c r="J863" s="9">
        <v>40544</v>
      </c>
      <c r="K863" s="2" t="s">
        <v>769</v>
      </c>
      <c r="L863" s="11" t="s">
        <v>12</v>
      </c>
      <c r="M863" s="6">
        <v>440</v>
      </c>
      <c r="N863" s="6">
        <v>528</v>
      </c>
      <c r="O863" s="7"/>
      <c r="P863" s="2"/>
    </row>
    <row r="864" spans="1:16" ht="14" x14ac:dyDescent="0.15">
      <c r="A864" s="1" t="s">
        <v>968</v>
      </c>
      <c r="B864" s="2" t="s">
        <v>203</v>
      </c>
      <c r="C864" s="2" t="s">
        <v>802</v>
      </c>
      <c r="D864" s="2">
        <v>699021</v>
      </c>
      <c r="E864" s="2" t="s">
        <v>803</v>
      </c>
      <c r="F864" s="2">
        <v>31718868</v>
      </c>
      <c r="G864" s="2"/>
      <c r="H864" s="18" t="s">
        <v>787</v>
      </c>
      <c r="I864" s="8">
        <v>168</v>
      </c>
      <c r="J864" s="9">
        <v>40544</v>
      </c>
      <c r="K864" s="2" t="s">
        <v>770</v>
      </c>
      <c r="L864" s="5" t="s">
        <v>10</v>
      </c>
      <c r="M864" s="6">
        <v>488</v>
      </c>
      <c r="N864" s="6">
        <v>585.6</v>
      </c>
      <c r="O864" s="7"/>
      <c r="P864" s="2"/>
    </row>
    <row r="865" spans="1:16" ht="14" x14ac:dyDescent="0.15">
      <c r="A865" s="1" t="s">
        <v>968</v>
      </c>
      <c r="B865" s="2" t="s">
        <v>203</v>
      </c>
      <c r="C865" s="2" t="s">
        <v>802</v>
      </c>
      <c r="D865" s="2">
        <v>699021</v>
      </c>
      <c r="E865" s="2" t="s">
        <v>803</v>
      </c>
      <c r="F865" s="2">
        <v>31718868</v>
      </c>
      <c r="G865" s="2"/>
      <c r="H865" s="18" t="s">
        <v>787</v>
      </c>
      <c r="I865" s="8">
        <v>168</v>
      </c>
      <c r="J865" s="9">
        <v>40544</v>
      </c>
      <c r="K865" s="2" t="s">
        <v>771</v>
      </c>
      <c r="L865" s="5" t="s">
        <v>13</v>
      </c>
      <c r="M865" s="6">
        <v>560</v>
      </c>
      <c r="N865" s="6">
        <v>672</v>
      </c>
      <c r="O865" s="7"/>
      <c r="P865" s="2"/>
    </row>
    <row r="866" spans="1:16" ht="30" x14ac:dyDescent="0.15">
      <c r="A866" s="1" t="s">
        <v>968</v>
      </c>
      <c r="B866" s="2" t="s">
        <v>203</v>
      </c>
      <c r="C866" s="2" t="s">
        <v>802</v>
      </c>
      <c r="D866" s="2">
        <v>699021</v>
      </c>
      <c r="E866" s="2" t="s">
        <v>803</v>
      </c>
      <c r="F866" s="2">
        <v>31718868</v>
      </c>
      <c r="G866" s="2"/>
      <c r="H866" s="18" t="s">
        <v>787</v>
      </c>
      <c r="I866" s="8">
        <v>168</v>
      </c>
      <c r="J866" s="9">
        <v>40544</v>
      </c>
      <c r="K866" s="2" t="s">
        <v>484</v>
      </c>
      <c r="L866" s="11" t="s">
        <v>16</v>
      </c>
      <c r="M866" s="6">
        <v>704</v>
      </c>
      <c r="N866" s="6">
        <v>844.8</v>
      </c>
      <c r="O866" s="7"/>
      <c r="P866" s="2"/>
    </row>
    <row r="867" spans="1:16" ht="60" x14ac:dyDescent="0.15">
      <c r="A867" s="1" t="s">
        <v>968</v>
      </c>
      <c r="B867" s="2" t="s">
        <v>203</v>
      </c>
      <c r="C867" s="2" t="s">
        <v>57</v>
      </c>
      <c r="D867" s="2">
        <v>36631124</v>
      </c>
      <c r="E867" s="2" t="s">
        <v>421</v>
      </c>
      <c r="F867" s="2">
        <v>35728531</v>
      </c>
      <c r="G867" s="2"/>
      <c r="H867" s="18" t="s">
        <v>548</v>
      </c>
      <c r="I867" s="8">
        <v>169</v>
      </c>
      <c r="J867" s="9">
        <f>VLOOKUP(H867,[1]zmluvy_detail!$C$2:$D$172,2,0)</f>
        <v>43207</v>
      </c>
      <c r="K867" s="10" t="s">
        <v>351</v>
      </c>
      <c r="L867" s="11" t="s">
        <v>13</v>
      </c>
      <c r="M867" s="6">
        <v>775</v>
      </c>
      <c r="N867" s="6">
        <v>930</v>
      </c>
      <c r="O867" s="7"/>
      <c r="P867" s="2"/>
    </row>
    <row r="868" spans="1:16" ht="15" x14ac:dyDescent="0.15">
      <c r="A868" s="1" t="s">
        <v>968</v>
      </c>
      <c r="B868" s="2" t="s">
        <v>203</v>
      </c>
      <c r="C868" s="2" t="s">
        <v>804</v>
      </c>
      <c r="D868" s="2">
        <v>166260</v>
      </c>
      <c r="E868" s="2" t="s">
        <v>805</v>
      </c>
      <c r="F868" s="2">
        <v>35728531</v>
      </c>
      <c r="G868" s="2"/>
      <c r="H868" s="2" t="s">
        <v>788</v>
      </c>
      <c r="I868" s="8">
        <v>170</v>
      </c>
      <c r="J868" s="9">
        <f>VLOOKUP(H868,[1]zmluvy_detail!$C$2:$D$172,2,0)</f>
        <v>43423</v>
      </c>
      <c r="K868" s="2" t="s">
        <v>772</v>
      </c>
      <c r="L868" s="11" t="s">
        <v>13</v>
      </c>
      <c r="M868" s="6">
        <v>980</v>
      </c>
      <c r="N868" s="6">
        <v>1176</v>
      </c>
      <c r="O868" s="7"/>
      <c r="P868" s="2"/>
    </row>
    <row r="869" spans="1:16" ht="30" x14ac:dyDescent="0.15">
      <c r="A869" s="1" t="s">
        <v>968</v>
      </c>
      <c r="B869" s="2" t="s">
        <v>203</v>
      </c>
      <c r="C869" s="2" t="s">
        <v>159</v>
      </c>
      <c r="D869" s="2">
        <v>31364501</v>
      </c>
      <c r="E869" s="2" t="s">
        <v>421</v>
      </c>
      <c r="F869" s="2">
        <v>35728531</v>
      </c>
      <c r="G869" s="2"/>
      <c r="H869" s="2" t="s">
        <v>529</v>
      </c>
      <c r="I869" s="8">
        <v>171</v>
      </c>
      <c r="J869" s="9">
        <f>VLOOKUP(H869,[1]zmluvy_detail!$C$2:$D$172,2,0)</f>
        <v>42797</v>
      </c>
      <c r="K869" s="2" t="s">
        <v>276</v>
      </c>
      <c r="L869" s="11" t="s">
        <v>16</v>
      </c>
      <c r="M869" s="6">
        <v>919</v>
      </c>
      <c r="N869" s="6">
        <v>1102.8</v>
      </c>
      <c r="O869" s="7"/>
      <c r="P869" s="2"/>
    </row>
    <row r="870" spans="1:16" ht="15" x14ac:dyDescent="0.15">
      <c r="A870" s="1" t="s">
        <v>968</v>
      </c>
      <c r="B870" s="2" t="s">
        <v>203</v>
      </c>
      <c r="C870" s="2" t="s">
        <v>159</v>
      </c>
      <c r="D870" s="2">
        <v>31364501</v>
      </c>
      <c r="E870" s="2" t="s">
        <v>421</v>
      </c>
      <c r="F870" s="2">
        <v>35728531</v>
      </c>
      <c r="G870" s="2"/>
      <c r="H870" s="2" t="s">
        <v>529</v>
      </c>
      <c r="I870" s="8">
        <v>171</v>
      </c>
      <c r="J870" s="9">
        <f>VLOOKUP(H870,[1]zmluvy_detail!$C$2:$D$172,2,0)</f>
        <v>42797</v>
      </c>
      <c r="K870" s="2" t="s">
        <v>277</v>
      </c>
      <c r="L870" s="11" t="s">
        <v>7</v>
      </c>
      <c r="M870" s="6">
        <v>919</v>
      </c>
      <c r="N870" s="6">
        <v>1102.8</v>
      </c>
      <c r="O870" s="7"/>
      <c r="P870" s="2"/>
    </row>
    <row r="871" spans="1:16" ht="15" x14ac:dyDescent="0.15">
      <c r="A871" s="1" t="s">
        <v>968</v>
      </c>
      <c r="B871" s="2" t="s">
        <v>203</v>
      </c>
      <c r="C871" s="2" t="s">
        <v>159</v>
      </c>
      <c r="D871" s="2">
        <v>31364501</v>
      </c>
      <c r="E871" s="2" t="s">
        <v>421</v>
      </c>
      <c r="F871" s="2">
        <v>35728531</v>
      </c>
      <c r="G871" s="2"/>
      <c r="H871" s="2" t="s">
        <v>529</v>
      </c>
      <c r="I871" s="8">
        <v>171</v>
      </c>
      <c r="J871" s="9">
        <f>VLOOKUP(H871,[1]zmluvy_detail!$C$2:$D$172,2,0)</f>
        <v>42797</v>
      </c>
      <c r="K871" s="2" t="s">
        <v>6</v>
      </c>
      <c r="L871" s="11" t="s">
        <v>6</v>
      </c>
      <c r="M871" s="6">
        <v>739</v>
      </c>
      <c r="N871" s="6">
        <v>886.8</v>
      </c>
      <c r="O871" s="7"/>
      <c r="P871" s="2"/>
    </row>
    <row r="872" spans="1:16" ht="15" x14ac:dyDescent="0.15">
      <c r="A872" s="1" t="s">
        <v>968</v>
      </c>
      <c r="B872" s="2" t="s">
        <v>203</v>
      </c>
      <c r="C872" s="2" t="s">
        <v>159</v>
      </c>
      <c r="D872" s="2">
        <v>31364501</v>
      </c>
      <c r="E872" s="2" t="s">
        <v>421</v>
      </c>
      <c r="F872" s="2">
        <v>35728531</v>
      </c>
      <c r="G872" s="2"/>
      <c r="H872" s="2" t="s">
        <v>529</v>
      </c>
      <c r="I872" s="8">
        <v>171</v>
      </c>
      <c r="J872" s="9">
        <f>VLOOKUP(H872,[1]zmluvy_detail!$C$2:$D$172,2,0)</f>
        <v>42797</v>
      </c>
      <c r="K872" s="2" t="s">
        <v>278</v>
      </c>
      <c r="L872" s="11" t="s">
        <v>13</v>
      </c>
      <c r="M872" s="6">
        <v>499</v>
      </c>
      <c r="N872" s="6">
        <v>598.79999999999995</v>
      </c>
      <c r="O872" s="7"/>
      <c r="P872" s="2"/>
    </row>
    <row r="873" spans="1:16" ht="15" x14ac:dyDescent="0.15">
      <c r="A873" s="1" t="s">
        <v>968</v>
      </c>
      <c r="B873" s="2" t="s">
        <v>203</v>
      </c>
      <c r="C873" s="2" t="s">
        <v>159</v>
      </c>
      <c r="D873" s="2">
        <v>31364501</v>
      </c>
      <c r="E873" s="2" t="s">
        <v>421</v>
      </c>
      <c r="F873" s="2">
        <v>35728531</v>
      </c>
      <c r="G873" s="2"/>
      <c r="H873" s="2" t="s">
        <v>529</v>
      </c>
      <c r="I873" s="8">
        <v>171</v>
      </c>
      <c r="J873" s="9">
        <f>VLOOKUP(H873,[1]zmluvy_detail!$C$2:$D$172,2,0)</f>
        <v>42797</v>
      </c>
      <c r="K873" s="2" t="s">
        <v>279</v>
      </c>
      <c r="L873" s="11" t="s">
        <v>13</v>
      </c>
      <c r="M873" s="6">
        <v>599</v>
      </c>
      <c r="N873" s="6">
        <v>718.8</v>
      </c>
      <c r="O873" s="7"/>
      <c r="P873" s="2"/>
    </row>
    <row r="874" spans="1:16" ht="15" x14ac:dyDescent="0.15">
      <c r="A874" s="1" t="s">
        <v>968</v>
      </c>
      <c r="B874" s="2" t="s">
        <v>203</v>
      </c>
      <c r="C874" s="2" t="s">
        <v>159</v>
      </c>
      <c r="D874" s="2">
        <v>31364501</v>
      </c>
      <c r="E874" s="2" t="s">
        <v>421</v>
      </c>
      <c r="F874" s="2">
        <v>35728531</v>
      </c>
      <c r="G874" s="2"/>
      <c r="H874" s="2" t="s">
        <v>529</v>
      </c>
      <c r="I874" s="8">
        <v>171</v>
      </c>
      <c r="J874" s="9">
        <f>VLOOKUP(H874,[1]zmluvy_detail!$C$2:$D$172,2,0)</f>
        <v>42797</v>
      </c>
      <c r="K874" s="2" t="s">
        <v>15</v>
      </c>
      <c r="L874" s="11" t="s">
        <v>15</v>
      </c>
      <c r="M874" s="6">
        <v>330</v>
      </c>
      <c r="N874" s="6">
        <v>396</v>
      </c>
      <c r="O874" s="7"/>
      <c r="P874" s="2"/>
    </row>
    <row r="875" spans="1:16" ht="15" x14ac:dyDescent="0.15">
      <c r="A875" s="1" t="s">
        <v>968</v>
      </c>
      <c r="B875" s="2" t="s">
        <v>203</v>
      </c>
      <c r="C875" s="2" t="s">
        <v>159</v>
      </c>
      <c r="D875" s="2">
        <v>31364501</v>
      </c>
      <c r="E875" s="2" t="s">
        <v>421</v>
      </c>
      <c r="F875" s="2">
        <v>35728531</v>
      </c>
      <c r="G875" s="2"/>
      <c r="H875" s="2" t="s">
        <v>529</v>
      </c>
      <c r="I875" s="8">
        <v>171</v>
      </c>
      <c r="J875" s="9">
        <f>VLOOKUP(H875,[1]zmluvy_detail!$C$2:$D$172,2,0)</f>
        <v>42797</v>
      </c>
      <c r="K875" s="2" t="s">
        <v>280</v>
      </c>
      <c r="L875" s="11" t="s">
        <v>13</v>
      </c>
      <c r="M875" s="6">
        <v>900</v>
      </c>
      <c r="N875" s="6">
        <v>1080</v>
      </c>
      <c r="O875" s="7"/>
      <c r="P875" s="2"/>
    </row>
    <row r="876" spans="1:16" ht="15" x14ac:dyDescent="0.15">
      <c r="A876" s="1" t="s">
        <v>968</v>
      </c>
      <c r="B876" s="2" t="s">
        <v>203</v>
      </c>
      <c r="C876" s="2" t="s">
        <v>159</v>
      </c>
      <c r="D876" s="2">
        <v>31364501</v>
      </c>
      <c r="E876" s="2" t="s">
        <v>421</v>
      </c>
      <c r="F876" s="2">
        <v>35728531</v>
      </c>
      <c r="G876" s="2"/>
      <c r="H876" s="2" t="s">
        <v>529</v>
      </c>
      <c r="I876" s="8">
        <v>171</v>
      </c>
      <c r="J876" s="9">
        <f>VLOOKUP(H876,[1]zmluvy_detail!$C$2:$D$172,2,0)</f>
        <v>42797</v>
      </c>
      <c r="K876" s="2" t="s">
        <v>281</v>
      </c>
      <c r="L876" s="11" t="s">
        <v>12</v>
      </c>
      <c r="M876" s="6">
        <v>799</v>
      </c>
      <c r="N876" s="6">
        <v>958.8</v>
      </c>
      <c r="O876" s="7"/>
      <c r="P876" s="2"/>
    </row>
    <row r="877" spans="1:16" ht="14" x14ac:dyDescent="0.15">
      <c r="A877" s="1" t="s">
        <v>968</v>
      </c>
      <c r="B877" s="2" t="s">
        <v>203</v>
      </c>
      <c r="C877" s="2" t="s">
        <v>159</v>
      </c>
      <c r="D877" s="2">
        <v>31364501</v>
      </c>
      <c r="E877" s="2" t="s">
        <v>421</v>
      </c>
      <c r="F877" s="2">
        <v>35728531</v>
      </c>
      <c r="G877" s="2"/>
      <c r="H877" s="2" t="s">
        <v>529</v>
      </c>
      <c r="I877" s="8">
        <v>171</v>
      </c>
      <c r="J877" s="9">
        <f>VLOOKUP(H877,[1]zmluvy_detail!$C$2:$D$172,2,0)</f>
        <v>42797</v>
      </c>
      <c r="K877" s="2" t="s">
        <v>478</v>
      </c>
      <c r="L877" s="14" t="s">
        <v>819</v>
      </c>
      <c r="M877" s="6">
        <v>799</v>
      </c>
      <c r="N877" s="6">
        <v>958.8</v>
      </c>
      <c r="O877" s="7"/>
      <c r="P877" s="2"/>
    </row>
    <row r="878" spans="1:16" ht="14" x14ac:dyDescent="0.15">
      <c r="A878" s="1" t="s">
        <v>968</v>
      </c>
      <c r="B878" s="2" t="s">
        <v>203</v>
      </c>
      <c r="C878" s="2" t="s">
        <v>159</v>
      </c>
      <c r="D878" s="2">
        <v>31364501</v>
      </c>
      <c r="E878" s="2" t="s">
        <v>421</v>
      </c>
      <c r="F878" s="2">
        <v>35728531</v>
      </c>
      <c r="G878" s="2"/>
      <c r="H878" s="2" t="s">
        <v>529</v>
      </c>
      <c r="I878" s="8">
        <v>171</v>
      </c>
      <c r="J878" s="9">
        <f>VLOOKUP(H878,[1]zmluvy_detail!$C$2:$D$172,2,0)</f>
        <v>42797</v>
      </c>
      <c r="K878" s="2" t="s">
        <v>479</v>
      </c>
      <c r="L878" s="5" t="s">
        <v>12</v>
      </c>
      <c r="M878" s="6">
        <v>799</v>
      </c>
      <c r="N878" s="6">
        <v>958.8</v>
      </c>
      <c r="O878" s="7"/>
      <c r="P878" s="2"/>
    </row>
    <row r="879" spans="1:16" ht="14" x14ac:dyDescent="0.15">
      <c r="A879" s="1" t="s">
        <v>968</v>
      </c>
      <c r="B879" s="2" t="s">
        <v>203</v>
      </c>
      <c r="C879" s="2" t="s">
        <v>159</v>
      </c>
      <c r="D879" s="2">
        <v>31364501</v>
      </c>
      <c r="E879" s="2" t="s">
        <v>421</v>
      </c>
      <c r="F879" s="2">
        <v>35728531</v>
      </c>
      <c r="G879" s="2"/>
      <c r="H879" s="2" t="s">
        <v>529</v>
      </c>
      <c r="I879" s="8">
        <v>171</v>
      </c>
      <c r="J879" s="9">
        <f>VLOOKUP(H879,[1]zmluvy_detail!$C$2:$D$172,2,0)</f>
        <v>42797</v>
      </c>
      <c r="K879" s="2" t="s">
        <v>480</v>
      </c>
      <c r="L879" s="5" t="s">
        <v>9</v>
      </c>
      <c r="M879" s="6">
        <v>750</v>
      </c>
      <c r="N879" s="6">
        <v>900</v>
      </c>
      <c r="O879" s="7"/>
      <c r="P879" s="2"/>
    </row>
    <row r="880" spans="1:16" ht="14" x14ac:dyDescent="0.15">
      <c r="A880" s="1" t="s">
        <v>968</v>
      </c>
      <c r="B880" s="2" t="s">
        <v>203</v>
      </c>
      <c r="C880" s="2" t="s">
        <v>159</v>
      </c>
      <c r="D880" s="2">
        <v>31364501</v>
      </c>
      <c r="E880" s="2" t="s">
        <v>421</v>
      </c>
      <c r="F880" s="2">
        <v>35728531</v>
      </c>
      <c r="G880" s="2"/>
      <c r="H880" s="2" t="s">
        <v>529</v>
      </c>
      <c r="I880" s="8">
        <v>171</v>
      </c>
      <c r="J880" s="9">
        <f>VLOOKUP(H880,[1]zmluvy_detail!$C$2:$D$172,2,0)</f>
        <v>42797</v>
      </c>
      <c r="K880" s="2" t="s">
        <v>481</v>
      </c>
      <c r="L880" s="5" t="s">
        <v>9</v>
      </c>
      <c r="M880" s="6">
        <v>750</v>
      </c>
      <c r="N880" s="6">
        <v>900</v>
      </c>
      <c r="O880" s="7"/>
      <c r="P880" s="2"/>
    </row>
    <row r="881" spans="1:16" ht="14" x14ac:dyDescent="0.15">
      <c r="A881" s="1" t="s">
        <v>968</v>
      </c>
      <c r="B881" s="2" t="s">
        <v>203</v>
      </c>
      <c r="C881" s="2" t="s">
        <v>159</v>
      </c>
      <c r="D881" s="2">
        <v>31364501</v>
      </c>
      <c r="E881" s="2" t="s">
        <v>421</v>
      </c>
      <c r="F881" s="2">
        <v>35728531</v>
      </c>
      <c r="G881" s="2"/>
      <c r="H881" s="2" t="s">
        <v>529</v>
      </c>
      <c r="I881" s="8">
        <v>171</v>
      </c>
      <c r="J881" s="9">
        <f>VLOOKUP(H881,[1]zmluvy_detail!$C$2:$D$172,2,0)</f>
        <v>42797</v>
      </c>
      <c r="K881" s="2" t="s">
        <v>482</v>
      </c>
      <c r="L881" s="14" t="s">
        <v>8</v>
      </c>
      <c r="M881" s="6">
        <v>801</v>
      </c>
      <c r="N881" s="6">
        <v>961.19999999999993</v>
      </c>
      <c r="O881" s="7"/>
      <c r="P881" s="2"/>
    </row>
    <row r="882" spans="1:16" ht="14" x14ac:dyDescent="0.15">
      <c r="A882" s="1" t="s">
        <v>968</v>
      </c>
      <c r="B882" s="2" t="s">
        <v>203</v>
      </c>
      <c r="C882" s="2" t="s">
        <v>806</v>
      </c>
      <c r="D882" s="2">
        <v>30845572</v>
      </c>
      <c r="E882" s="2" t="s">
        <v>805</v>
      </c>
      <c r="F882" s="2">
        <v>35728531</v>
      </c>
      <c r="G882" s="2"/>
      <c r="H882" s="18" t="s">
        <v>789</v>
      </c>
      <c r="I882" s="8">
        <v>172</v>
      </c>
      <c r="J882" s="9">
        <f>VLOOKUP(H882,[1]zmluvy_detail!$C$2:$D$172,2,0)</f>
        <v>42608</v>
      </c>
      <c r="K882" s="2" t="s">
        <v>773</v>
      </c>
      <c r="L882" s="14" t="s">
        <v>8</v>
      </c>
      <c r="M882" s="6">
        <v>1080</v>
      </c>
      <c r="N882" s="6">
        <v>1296</v>
      </c>
      <c r="O882" s="7"/>
      <c r="P882" s="2"/>
    </row>
    <row r="883" spans="1:16" ht="60" x14ac:dyDescent="0.15">
      <c r="A883" s="1" t="s">
        <v>968</v>
      </c>
      <c r="B883" s="2" t="s">
        <v>203</v>
      </c>
      <c r="C883" s="2" t="s">
        <v>50</v>
      </c>
      <c r="D883" s="2">
        <v>35815256</v>
      </c>
      <c r="E883" s="2" t="s">
        <v>32</v>
      </c>
      <c r="F883" s="2">
        <v>31326650</v>
      </c>
      <c r="G883" s="2"/>
      <c r="H883" s="18" t="s">
        <v>790</v>
      </c>
      <c r="I883" s="8">
        <v>173</v>
      </c>
      <c r="J883" s="9">
        <f>VLOOKUP(H883,[1]zmluvy_detail!$C$2:$D$172,2,0)</f>
        <v>42338</v>
      </c>
      <c r="K883" s="10" t="s">
        <v>774</v>
      </c>
      <c r="L883" s="11" t="s">
        <v>13</v>
      </c>
      <c r="M883" s="6">
        <v>500</v>
      </c>
      <c r="N883" s="6">
        <v>600</v>
      </c>
      <c r="O883" s="7"/>
      <c r="P883" s="2"/>
    </row>
    <row r="884" spans="1:16" ht="30" x14ac:dyDescent="0.15">
      <c r="A884" s="1" t="s">
        <v>968</v>
      </c>
      <c r="B884" s="2" t="s">
        <v>203</v>
      </c>
      <c r="C884" s="2" t="s">
        <v>806</v>
      </c>
      <c r="D884" s="2">
        <v>30845572</v>
      </c>
      <c r="E884" s="2" t="s">
        <v>504</v>
      </c>
      <c r="F884" s="2">
        <v>35728531</v>
      </c>
      <c r="G884" s="2"/>
      <c r="H884" s="18" t="s">
        <v>791</v>
      </c>
      <c r="I884" s="8">
        <v>174</v>
      </c>
      <c r="J884" s="9">
        <f>VLOOKUP(H884,[1]zmluvy_detail!$C$2:$D$172,2,0)</f>
        <v>41009</v>
      </c>
      <c r="K884" s="2" t="s">
        <v>276</v>
      </c>
      <c r="L884" s="11" t="s">
        <v>16</v>
      </c>
      <c r="M884" s="6">
        <v>1080</v>
      </c>
      <c r="N884" s="6">
        <v>1296</v>
      </c>
      <c r="O884" s="7"/>
      <c r="P884" s="2"/>
    </row>
    <row r="885" spans="1:16" ht="15" x14ac:dyDescent="0.15">
      <c r="A885" s="1" t="s">
        <v>968</v>
      </c>
      <c r="B885" s="2" t="s">
        <v>203</v>
      </c>
      <c r="C885" s="2" t="s">
        <v>806</v>
      </c>
      <c r="D885" s="2">
        <v>30845572</v>
      </c>
      <c r="E885" s="2" t="s">
        <v>504</v>
      </c>
      <c r="F885" s="2">
        <v>35728531</v>
      </c>
      <c r="G885" s="2"/>
      <c r="H885" s="18" t="s">
        <v>791</v>
      </c>
      <c r="I885" s="8">
        <v>174</v>
      </c>
      <c r="J885" s="9">
        <f>VLOOKUP(H885,[1]zmluvy_detail!$C$2:$D$172,2,0)</f>
        <v>41009</v>
      </c>
      <c r="K885" s="2" t="s">
        <v>6</v>
      </c>
      <c r="L885" s="11" t="s">
        <v>6</v>
      </c>
      <c r="M885" s="6">
        <v>1080</v>
      </c>
      <c r="N885" s="6">
        <v>1296</v>
      </c>
      <c r="O885" s="7"/>
      <c r="P885" s="2"/>
    </row>
    <row r="886" spans="1:16" ht="14" x14ac:dyDescent="0.15">
      <c r="A886" s="1" t="s">
        <v>968</v>
      </c>
      <c r="B886" s="2" t="s">
        <v>203</v>
      </c>
      <c r="C886" s="2" t="s">
        <v>806</v>
      </c>
      <c r="D886" s="2">
        <v>30845572</v>
      </c>
      <c r="E886" s="2" t="s">
        <v>504</v>
      </c>
      <c r="F886" s="2">
        <v>35728531</v>
      </c>
      <c r="G886" s="2"/>
      <c r="H886" s="18" t="s">
        <v>791</v>
      </c>
      <c r="I886" s="8">
        <v>174</v>
      </c>
      <c r="J886" s="9">
        <f>VLOOKUP(H886,[1]zmluvy_detail!$C$2:$D$172,2,0)</f>
        <v>41009</v>
      </c>
      <c r="K886" s="2" t="s">
        <v>775</v>
      </c>
      <c r="L886" s="5" t="s">
        <v>10</v>
      </c>
      <c r="M886" s="6">
        <v>990</v>
      </c>
      <c r="N886" s="6">
        <v>1188</v>
      </c>
      <c r="O886" s="7"/>
      <c r="P886" s="2"/>
    </row>
    <row r="887" spans="1:16" ht="15" x14ac:dyDescent="0.15">
      <c r="A887" s="1" t="s">
        <v>968</v>
      </c>
      <c r="B887" s="2" t="s">
        <v>203</v>
      </c>
      <c r="C887" s="2" t="s">
        <v>806</v>
      </c>
      <c r="D887" s="2">
        <v>30845572</v>
      </c>
      <c r="E887" s="2" t="s">
        <v>504</v>
      </c>
      <c r="F887" s="2">
        <v>35728531</v>
      </c>
      <c r="G887" s="2"/>
      <c r="H887" s="18" t="s">
        <v>791</v>
      </c>
      <c r="I887" s="8">
        <v>174</v>
      </c>
      <c r="J887" s="9">
        <f>VLOOKUP(H887,[1]zmluvy_detail!$C$2:$D$172,2,0)</f>
        <v>41009</v>
      </c>
      <c r="K887" s="2" t="s">
        <v>776</v>
      </c>
      <c r="L887" s="11" t="s">
        <v>13</v>
      </c>
      <c r="M887" s="6">
        <v>1080</v>
      </c>
      <c r="N887" s="6">
        <v>1296</v>
      </c>
      <c r="O887" s="7"/>
      <c r="P887" s="2"/>
    </row>
    <row r="888" spans="1:16" ht="60" x14ac:dyDescent="0.15">
      <c r="A888" s="1" t="s">
        <v>968</v>
      </c>
      <c r="B888" s="2" t="s">
        <v>203</v>
      </c>
      <c r="C888" s="2" t="s">
        <v>50</v>
      </c>
      <c r="D888" s="2">
        <v>35815256</v>
      </c>
      <c r="E888" s="2" t="s">
        <v>32</v>
      </c>
      <c r="F888" s="2">
        <v>31326650</v>
      </c>
      <c r="G888" s="2"/>
      <c r="H888" s="2" t="s">
        <v>792</v>
      </c>
      <c r="I888" s="8">
        <v>175</v>
      </c>
      <c r="J888" s="9">
        <f>VLOOKUP(H888,[1]zmluvy_detail!$C$2:$D$172,2,0)</f>
        <v>43453</v>
      </c>
      <c r="K888" s="10" t="s">
        <v>774</v>
      </c>
      <c r="L888" s="11" t="s">
        <v>13</v>
      </c>
      <c r="M888" s="6">
        <v>500</v>
      </c>
      <c r="N888" s="6">
        <v>600</v>
      </c>
      <c r="O888" s="7"/>
      <c r="P888" s="2"/>
    </row>
    <row r="889" spans="1:16" ht="180" x14ac:dyDescent="0.15">
      <c r="A889" s="1" t="s">
        <v>968</v>
      </c>
      <c r="B889" s="2" t="s">
        <v>203</v>
      </c>
      <c r="C889" s="2" t="s">
        <v>807</v>
      </c>
      <c r="D889" s="2">
        <v>397865</v>
      </c>
      <c r="E889" s="2" t="s">
        <v>808</v>
      </c>
      <c r="F889" s="2">
        <v>685399</v>
      </c>
      <c r="G889" s="2"/>
      <c r="H889" s="2" t="s">
        <v>793</v>
      </c>
      <c r="I889" s="8">
        <v>176</v>
      </c>
      <c r="J889" s="9">
        <f>VLOOKUP(H889,[1]zmluvy_detail!$C$2:$D$172,2,0)</f>
        <v>42130</v>
      </c>
      <c r="K889" s="10" t="s">
        <v>777</v>
      </c>
      <c r="L889" s="11" t="s">
        <v>13</v>
      </c>
      <c r="M889" s="6">
        <v>800</v>
      </c>
      <c r="N889" s="6">
        <v>960</v>
      </c>
      <c r="O889" s="7"/>
      <c r="P889" s="2"/>
    </row>
    <row r="890" spans="1:16" ht="60" x14ac:dyDescent="0.15">
      <c r="A890" s="1" t="s">
        <v>968</v>
      </c>
      <c r="B890" s="2" t="s">
        <v>203</v>
      </c>
      <c r="C890" s="2" t="s">
        <v>50</v>
      </c>
      <c r="D890" s="2">
        <v>35815256</v>
      </c>
      <c r="E890" s="2" t="s">
        <v>32</v>
      </c>
      <c r="F890" s="2">
        <v>31326650</v>
      </c>
      <c r="G890" s="2"/>
      <c r="H890" s="2" t="s">
        <v>794</v>
      </c>
      <c r="I890" s="8">
        <v>177</v>
      </c>
      <c r="J890" s="9">
        <f>VLOOKUP(H890,[1]zmluvy_detail!$C$2:$D$172,2,0)</f>
        <v>42717</v>
      </c>
      <c r="K890" s="10" t="s">
        <v>774</v>
      </c>
      <c r="L890" s="11" t="s">
        <v>13</v>
      </c>
      <c r="M890" s="6">
        <v>490</v>
      </c>
      <c r="N890" s="6">
        <v>588</v>
      </c>
      <c r="O890" s="7"/>
      <c r="P890" s="2"/>
    </row>
    <row r="891" spans="1:16" ht="90" x14ac:dyDescent="0.15">
      <c r="A891" s="1" t="s">
        <v>968</v>
      </c>
      <c r="B891" s="2" t="s">
        <v>203</v>
      </c>
      <c r="C891" s="2" t="s">
        <v>50</v>
      </c>
      <c r="D891" s="2">
        <v>35815256</v>
      </c>
      <c r="E891" s="2" t="s">
        <v>719</v>
      </c>
      <c r="F891" s="2">
        <v>603783</v>
      </c>
      <c r="G891" s="2"/>
      <c r="H891" s="2" t="s">
        <v>795</v>
      </c>
      <c r="I891" s="8">
        <v>178</v>
      </c>
      <c r="J891" s="9">
        <f>VLOOKUP(H891,[1]zmluvy_detail!$C$2:$D$172,2,0)</f>
        <v>43816</v>
      </c>
      <c r="K891" s="10" t="s">
        <v>778</v>
      </c>
      <c r="L891" s="11" t="s">
        <v>9</v>
      </c>
      <c r="M891" s="6">
        <v>429</v>
      </c>
      <c r="N891" s="6">
        <v>514.79999999999995</v>
      </c>
      <c r="O891" s="7"/>
      <c r="P891" s="2"/>
    </row>
    <row r="892" spans="1:16" ht="15" x14ac:dyDescent="0.15">
      <c r="A892" s="19" t="s">
        <v>969</v>
      </c>
      <c r="B892" s="7" t="s">
        <v>203</v>
      </c>
      <c r="C892" s="7" t="s">
        <v>92</v>
      </c>
      <c r="D892" s="7">
        <v>42499500</v>
      </c>
      <c r="E892" s="7" t="s">
        <v>18</v>
      </c>
      <c r="F892" s="7">
        <v>35760419</v>
      </c>
      <c r="G892" s="7"/>
      <c r="H892" s="7" t="s">
        <v>823</v>
      </c>
      <c r="I892" s="20" t="s">
        <v>824</v>
      </c>
      <c r="J892" s="21">
        <v>43990</v>
      </c>
      <c r="K892" s="7" t="s">
        <v>8</v>
      </c>
      <c r="L892" s="14" t="s">
        <v>8</v>
      </c>
      <c r="M892" s="7">
        <f>SUM(93270.33/1112*8)</f>
        <v>671.00956834532371</v>
      </c>
      <c r="N892" s="7">
        <f>SUM(M892*1.2)</f>
        <v>805.21148201438848</v>
      </c>
      <c r="O892" s="7">
        <v>4775491</v>
      </c>
      <c r="P892" s="2"/>
    </row>
    <row r="893" spans="1:16" ht="14" x14ac:dyDescent="0.15">
      <c r="A893" s="19" t="s">
        <v>969</v>
      </c>
      <c r="B893" s="7" t="s">
        <v>203</v>
      </c>
      <c r="C893" s="7" t="s">
        <v>811</v>
      </c>
      <c r="D893" s="7">
        <v>607223</v>
      </c>
      <c r="E893" s="7" t="s">
        <v>18</v>
      </c>
      <c r="F893" s="7">
        <v>35760419</v>
      </c>
      <c r="G893" s="7"/>
      <c r="H893" s="7" t="s">
        <v>825</v>
      </c>
      <c r="I893" s="7" t="s">
        <v>826</v>
      </c>
      <c r="J893" s="21">
        <v>43924</v>
      </c>
      <c r="K893" s="7" t="s">
        <v>827</v>
      </c>
      <c r="L893" s="22" t="s">
        <v>819</v>
      </c>
      <c r="M893" s="7">
        <v>102.8</v>
      </c>
      <c r="N893" s="7">
        <v>123.36</v>
      </c>
      <c r="O893" s="7">
        <v>4525006</v>
      </c>
      <c r="P893" s="2"/>
    </row>
    <row r="894" spans="1:16" ht="14" x14ac:dyDescent="0.15">
      <c r="A894" s="19" t="s">
        <v>969</v>
      </c>
      <c r="B894" s="7" t="s">
        <v>203</v>
      </c>
      <c r="C894" s="7" t="s">
        <v>92</v>
      </c>
      <c r="D894" s="7">
        <v>42499500</v>
      </c>
      <c r="E894" s="7" t="s">
        <v>18</v>
      </c>
      <c r="F894" s="7">
        <v>35760419</v>
      </c>
      <c r="G894" s="7"/>
      <c r="H894" s="7" t="s">
        <v>828</v>
      </c>
      <c r="I894" s="7" t="s">
        <v>829</v>
      </c>
      <c r="J894" s="21">
        <v>43879</v>
      </c>
      <c r="K894" s="7" t="s">
        <v>830</v>
      </c>
      <c r="L894" s="5" t="s">
        <v>16</v>
      </c>
      <c r="M894" s="7">
        <f>89.23*8</f>
        <v>713.84</v>
      </c>
      <c r="N894" s="7">
        <f>SUM(M894*1.2)</f>
        <v>856.60800000000006</v>
      </c>
      <c r="O894" s="7">
        <v>4525006</v>
      </c>
      <c r="P894" s="2"/>
    </row>
    <row r="895" spans="1:16" ht="14" x14ac:dyDescent="0.15">
      <c r="A895" s="19" t="s">
        <v>969</v>
      </c>
      <c r="B895" s="7" t="s">
        <v>203</v>
      </c>
      <c r="C895" s="7" t="s">
        <v>92</v>
      </c>
      <c r="D895" s="7">
        <v>42499500</v>
      </c>
      <c r="E895" s="7" t="s">
        <v>18</v>
      </c>
      <c r="F895" s="7">
        <v>35760419</v>
      </c>
      <c r="G895" s="7"/>
      <c r="H895" s="7" t="s">
        <v>828</v>
      </c>
      <c r="I895" s="7" t="s">
        <v>829</v>
      </c>
      <c r="J895" s="21">
        <v>43879</v>
      </c>
      <c r="K895" s="7" t="s">
        <v>291</v>
      </c>
      <c r="L895" s="5" t="s">
        <v>6</v>
      </c>
      <c r="M895" s="7">
        <f t="shared" ref="M895:M911" si="17">89.23*8</f>
        <v>713.84</v>
      </c>
      <c r="N895" s="7">
        <f t="shared" ref="N895:N911" si="18">SUM(M895*1.2)</f>
        <v>856.60800000000006</v>
      </c>
      <c r="O895" s="7">
        <v>4525006</v>
      </c>
      <c r="P895" s="2"/>
    </row>
    <row r="896" spans="1:16" ht="14" x14ac:dyDescent="0.15">
      <c r="A896" s="19" t="s">
        <v>969</v>
      </c>
      <c r="B896" s="7" t="s">
        <v>203</v>
      </c>
      <c r="C896" s="7" t="s">
        <v>92</v>
      </c>
      <c r="D896" s="7">
        <v>42499500</v>
      </c>
      <c r="E896" s="7" t="s">
        <v>18</v>
      </c>
      <c r="F896" s="7">
        <v>35760419</v>
      </c>
      <c r="G896" s="7"/>
      <c r="H896" s="7" t="s">
        <v>828</v>
      </c>
      <c r="I896" s="7" t="s">
        <v>829</v>
      </c>
      <c r="J896" s="21">
        <v>43879</v>
      </c>
      <c r="K896" s="7" t="s">
        <v>353</v>
      </c>
      <c r="L896" s="5" t="s">
        <v>13</v>
      </c>
      <c r="M896" s="7">
        <f t="shared" si="17"/>
        <v>713.84</v>
      </c>
      <c r="N896" s="7">
        <f t="shared" si="18"/>
        <v>856.60800000000006</v>
      </c>
      <c r="O896" s="7">
        <v>4525006</v>
      </c>
      <c r="P896" s="2"/>
    </row>
    <row r="897" spans="1:16" ht="14" x14ac:dyDescent="0.15">
      <c r="A897" s="19" t="s">
        <v>969</v>
      </c>
      <c r="B897" s="7" t="s">
        <v>203</v>
      </c>
      <c r="C897" s="7" t="s">
        <v>92</v>
      </c>
      <c r="D897" s="7">
        <v>42499500</v>
      </c>
      <c r="E897" s="7" t="s">
        <v>18</v>
      </c>
      <c r="F897" s="7">
        <v>35760419</v>
      </c>
      <c r="G897" s="7"/>
      <c r="H897" s="7" t="s">
        <v>828</v>
      </c>
      <c r="I897" s="7" t="s">
        <v>829</v>
      </c>
      <c r="J897" s="21">
        <v>43879</v>
      </c>
      <c r="K897" s="7" t="s">
        <v>831</v>
      </c>
      <c r="L897" s="5" t="s">
        <v>15</v>
      </c>
      <c r="M897" s="7">
        <f t="shared" si="17"/>
        <v>713.84</v>
      </c>
      <c r="N897" s="7">
        <f t="shared" si="18"/>
        <v>856.60800000000006</v>
      </c>
      <c r="O897" s="7">
        <v>4525006</v>
      </c>
      <c r="P897" s="2"/>
    </row>
    <row r="898" spans="1:16" ht="14" x14ac:dyDescent="0.15">
      <c r="A898" s="19" t="s">
        <v>969</v>
      </c>
      <c r="B898" s="7" t="s">
        <v>203</v>
      </c>
      <c r="C898" s="7" t="s">
        <v>92</v>
      </c>
      <c r="D898" s="7">
        <v>42499500</v>
      </c>
      <c r="E898" s="7" t="s">
        <v>18</v>
      </c>
      <c r="F898" s="7">
        <v>35760419</v>
      </c>
      <c r="G898" s="7"/>
      <c r="H898" s="7" t="s">
        <v>828</v>
      </c>
      <c r="I898" s="7" t="s">
        <v>829</v>
      </c>
      <c r="J898" s="21">
        <v>43879</v>
      </c>
      <c r="K898" s="7" t="s">
        <v>292</v>
      </c>
      <c r="L898" s="5" t="s">
        <v>10</v>
      </c>
      <c r="M898" s="7">
        <f t="shared" si="17"/>
        <v>713.84</v>
      </c>
      <c r="N898" s="7">
        <f t="shared" si="18"/>
        <v>856.60800000000006</v>
      </c>
      <c r="O898" s="7">
        <v>4525006</v>
      </c>
      <c r="P898" s="2"/>
    </row>
    <row r="899" spans="1:16" ht="14" x14ac:dyDescent="0.15">
      <c r="A899" s="19" t="s">
        <v>969</v>
      </c>
      <c r="B899" s="7" t="s">
        <v>203</v>
      </c>
      <c r="C899" s="7" t="s">
        <v>92</v>
      </c>
      <c r="D899" s="7">
        <v>42499500</v>
      </c>
      <c r="E899" s="7" t="s">
        <v>18</v>
      </c>
      <c r="F899" s="7">
        <v>35760419</v>
      </c>
      <c r="G899" s="7"/>
      <c r="H899" s="7" t="s">
        <v>828</v>
      </c>
      <c r="I899" s="7" t="s">
        <v>829</v>
      </c>
      <c r="J899" s="21">
        <v>43879</v>
      </c>
      <c r="K899" s="7" t="s">
        <v>832</v>
      </c>
      <c r="L899" s="5" t="s">
        <v>9</v>
      </c>
      <c r="M899" s="7">
        <f t="shared" si="17"/>
        <v>713.84</v>
      </c>
      <c r="N899" s="7">
        <f t="shared" si="18"/>
        <v>856.60800000000006</v>
      </c>
      <c r="O899" s="7">
        <v>4525006</v>
      </c>
      <c r="P899" s="2"/>
    </row>
    <row r="900" spans="1:16" ht="14" x14ac:dyDescent="0.15">
      <c r="A900" s="19" t="s">
        <v>969</v>
      </c>
      <c r="B900" s="7" t="s">
        <v>203</v>
      </c>
      <c r="C900" s="7" t="s">
        <v>92</v>
      </c>
      <c r="D900" s="7">
        <v>42499500</v>
      </c>
      <c r="E900" s="7" t="s">
        <v>18</v>
      </c>
      <c r="F900" s="7">
        <v>35760419</v>
      </c>
      <c r="G900" s="7"/>
      <c r="H900" s="7" t="s">
        <v>833</v>
      </c>
      <c r="I900" s="7" t="s">
        <v>834</v>
      </c>
      <c r="J900" s="21">
        <v>43879</v>
      </c>
      <c r="K900" s="7" t="s">
        <v>830</v>
      </c>
      <c r="L900" s="5" t="s">
        <v>16</v>
      </c>
      <c r="M900" s="7">
        <f>89.23*8</f>
        <v>713.84</v>
      </c>
      <c r="N900" s="7">
        <f>SUM(M900*1.2)</f>
        <v>856.60800000000006</v>
      </c>
      <c r="O900" s="7">
        <v>4455616</v>
      </c>
      <c r="P900" s="2"/>
    </row>
    <row r="901" spans="1:16" ht="14" x14ac:dyDescent="0.15">
      <c r="A901" s="19" t="s">
        <v>969</v>
      </c>
      <c r="B901" s="7" t="s">
        <v>203</v>
      </c>
      <c r="C901" s="7" t="s">
        <v>92</v>
      </c>
      <c r="D901" s="7">
        <v>42499500</v>
      </c>
      <c r="E901" s="7" t="s">
        <v>18</v>
      </c>
      <c r="F901" s="7">
        <v>35760419</v>
      </c>
      <c r="G901" s="7"/>
      <c r="H901" s="7" t="s">
        <v>833</v>
      </c>
      <c r="I901" s="7" t="s">
        <v>834</v>
      </c>
      <c r="J901" s="21">
        <v>43879</v>
      </c>
      <c r="K901" s="7" t="s">
        <v>291</v>
      </c>
      <c r="L901" s="5" t="s">
        <v>6</v>
      </c>
      <c r="M901" s="7">
        <f t="shared" si="17"/>
        <v>713.84</v>
      </c>
      <c r="N901" s="7">
        <f t="shared" si="18"/>
        <v>856.60800000000006</v>
      </c>
      <c r="O901" s="7">
        <v>4455616</v>
      </c>
      <c r="P901" s="2"/>
    </row>
    <row r="902" spans="1:16" ht="14" x14ac:dyDescent="0.15">
      <c r="A902" s="19" t="s">
        <v>969</v>
      </c>
      <c r="B902" s="7" t="s">
        <v>203</v>
      </c>
      <c r="C902" s="7" t="s">
        <v>92</v>
      </c>
      <c r="D902" s="7">
        <v>42499500</v>
      </c>
      <c r="E902" s="7" t="s">
        <v>18</v>
      </c>
      <c r="F902" s="7">
        <v>35760419</v>
      </c>
      <c r="G902" s="7"/>
      <c r="H902" s="7" t="s">
        <v>833</v>
      </c>
      <c r="I902" s="7" t="s">
        <v>834</v>
      </c>
      <c r="J902" s="21">
        <v>43879</v>
      </c>
      <c r="K902" s="7" t="s">
        <v>353</v>
      </c>
      <c r="L902" s="5" t="s">
        <v>13</v>
      </c>
      <c r="M902" s="7">
        <f t="shared" si="17"/>
        <v>713.84</v>
      </c>
      <c r="N902" s="7">
        <f t="shared" si="18"/>
        <v>856.60800000000006</v>
      </c>
      <c r="O902" s="7">
        <v>4455616</v>
      </c>
      <c r="P902" s="2"/>
    </row>
    <row r="903" spans="1:16" ht="14" x14ac:dyDescent="0.15">
      <c r="A903" s="19" t="s">
        <v>969</v>
      </c>
      <c r="B903" s="7" t="s">
        <v>203</v>
      </c>
      <c r="C903" s="7" t="s">
        <v>92</v>
      </c>
      <c r="D903" s="7">
        <v>42499500</v>
      </c>
      <c r="E903" s="7" t="s">
        <v>18</v>
      </c>
      <c r="F903" s="7">
        <v>35760419</v>
      </c>
      <c r="G903" s="7"/>
      <c r="H903" s="7" t="s">
        <v>833</v>
      </c>
      <c r="I903" s="7" t="s">
        <v>834</v>
      </c>
      <c r="J903" s="21">
        <v>43879</v>
      </c>
      <c r="K903" s="7" t="s">
        <v>831</v>
      </c>
      <c r="L903" s="5" t="s">
        <v>15</v>
      </c>
      <c r="M903" s="7">
        <f t="shared" si="17"/>
        <v>713.84</v>
      </c>
      <c r="N903" s="7">
        <f t="shared" si="18"/>
        <v>856.60800000000006</v>
      </c>
      <c r="O903" s="7">
        <v>4455616</v>
      </c>
      <c r="P903" s="2"/>
    </row>
    <row r="904" spans="1:16" ht="14" x14ac:dyDescent="0.15">
      <c r="A904" s="19" t="s">
        <v>969</v>
      </c>
      <c r="B904" s="7" t="s">
        <v>203</v>
      </c>
      <c r="C904" s="7" t="s">
        <v>92</v>
      </c>
      <c r="D904" s="7">
        <v>42499500</v>
      </c>
      <c r="E904" s="7" t="s">
        <v>18</v>
      </c>
      <c r="F904" s="7">
        <v>35760419</v>
      </c>
      <c r="G904" s="7"/>
      <c r="H904" s="7" t="s">
        <v>833</v>
      </c>
      <c r="I904" s="7" t="s">
        <v>834</v>
      </c>
      <c r="J904" s="21">
        <v>43879</v>
      </c>
      <c r="K904" s="7" t="s">
        <v>292</v>
      </c>
      <c r="L904" s="5" t="s">
        <v>10</v>
      </c>
      <c r="M904" s="7">
        <f t="shared" si="17"/>
        <v>713.84</v>
      </c>
      <c r="N904" s="7">
        <f t="shared" si="18"/>
        <v>856.60800000000006</v>
      </c>
      <c r="O904" s="7">
        <v>4455616</v>
      </c>
      <c r="P904" s="2"/>
    </row>
    <row r="905" spans="1:16" ht="14" x14ac:dyDescent="0.15">
      <c r="A905" s="19" t="s">
        <v>969</v>
      </c>
      <c r="B905" s="7" t="s">
        <v>203</v>
      </c>
      <c r="C905" s="7" t="s">
        <v>92</v>
      </c>
      <c r="D905" s="7">
        <v>42499500</v>
      </c>
      <c r="E905" s="7" t="s">
        <v>18</v>
      </c>
      <c r="F905" s="7">
        <v>35760419</v>
      </c>
      <c r="G905" s="7"/>
      <c r="H905" s="7" t="s">
        <v>833</v>
      </c>
      <c r="I905" s="7" t="s">
        <v>834</v>
      </c>
      <c r="J905" s="21">
        <v>43879</v>
      </c>
      <c r="K905" s="7" t="s">
        <v>832</v>
      </c>
      <c r="L905" s="5" t="s">
        <v>9</v>
      </c>
      <c r="M905" s="7">
        <f t="shared" si="17"/>
        <v>713.84</v>
      </c>
      <c r="N905" s="7">
        <f t="shared" si="18"/>
        <v>856.60800000000006</v>
      </c>
      <c r="O905" s="7">
        <v>4455616</v>
      </c>
      <c r="P905" s="2"/>
    </row>
    <row r="906" spans="1:16" ht="15" x14ac:dyDescent="0.15">
      <c r="A906" s="19" t="s">
        <v>969</v>
      </c>
      <c r="B906" s="7" t="s">
        <v>203</v>
      </c>
      <c r="C906" s="7" t="s">
        <v>92</v>
      </c>
      <c r="D906" s="7">
        <v>42499500</v>
      </c>
      <c r="E906" s="7" t="s">
        <v>18</v>
      </c>
      <c r="F906" s="7">
        <v>35760419</v>
      </c>
      <c r="G906" s="7"/>
      <c r="H906" s="7" t="s">
        <v>835</v>
      </c>
      <c r="I906" s="20" t="s">
        <v>836</v>
      </c>
      <c r="J906" s="21">
        <v>43860</v>
      </c>
      <c r="K906" s="7" t="s">
        <v>830</v>
      </c>
      <c r="L906" s="5" t="s">
        <v>16</v>
      </c>
      <c r="M906" s="7">
        <f>89.23*8</f>
        <v>713.84</v>
      </c>
      <c r="N906" s="7">
        <f>SUM(M906*1.2)</f>
        <v>856.60800000000006</v>
      </c>
      <c r="O906" s="7">
        <v>4424609</v>
      </c>
      <c r="P906" s="2"/>
    </row>
    <row r="907" spans="1:16" ht="15" x14ac:dyDescent="0.15">
      <c r="A907" s="19" t="s">
        <v>969</v>
      </c>
      <c r="B907" s="7" t="s">
        <v>203</v>
      </c>
      <c r="C907" s="7" t="s">
        <v>92</v>
      </c>
      <c r="D907" s="7">
        <v>42499500</v>
      </c>
      <c r="E907" s="7" t="s">
        <v>18</v>
      </c>
      <c r="F907" s="7">
        <v>35760419</v>
      </c>
      <c r="G907" s="7"/>
      <c r="H907" s="7" t="s">
        <v>835</v>
      </c>
      <c r="I907" s="20" t="s">
        <v>836</v>
      </c>
      <c r="J907" s="21">
        <v>43860</v>
      </c>
      <c r="K907" s="7" t="s">
        <v>291</v>
      </c>
      <c r="L907" s="5" t="s">
        <v>6</v>
      </c>
      <c r="M907" s="7">
        <f t="shared" si="17"/>
        <v>713.84</v>
      </c>
      <c r="N907" s="7">
        <f t="shared" si="18"/>
        <v>856.60800000000006</v>
      </c>
      <c r="O907" s="7">
        <v>4424609</v>
      </c>
      <c r="P907" s="2"/>
    </row>
    <row r="908" spans="1:16" ht="15" x14ac:dyDescent="0.15">
      <c r="A908" s="19" t="s">
        <v>969</v>
      </c>
      <c r="B908" s="7" t="s">
        <v>203</v>
      </c>
      <c r="C908" s="7" t="s">
        <v>92</v>
      </c>
      <c r="D908" s="7">
        <v>42499500</v>
      </c>
      <c r="E908" s="7" t="s">
        <v>18</v>
      </c>
      <c r="F908" s="7">
        <v>35760419</v>
      </c>
      <c r="G908" s="7"/>
      <c r="H908" s="7" t="s">
        <v>835</v>
      </c>
      <c r="I908" s="20" t="s">
        <v>836</v>
      </c>
      <c r="J908" s="21">
        <v>43860</v>
      </c>
      <c r="K908" s="7" t="s">
        <v>353</v>
      </c>
      <c r="L908" s="5" t="s">
        <v>13</v>
      </c>
      <c r="M908" s="7">
        <f t="shared" si="17"/>
        <v>713.84</v>
      </c>
      <c r="N908" s="7">
        <f t="shared" si="18"/>
        <v>856.60800000000006</v>
      </c>
      <c r="O908" s="7">
        <v>4424609</v>
      </c>
      <c r="P908" s="2"/>
    </row>
    <row r="909" spans="1:16" ht="15" x14ac:dyDescent="0.15">
      <c r="A909" s="19" t="s">
        <v>969</v>
      </c>
      <c r="B909" s="7" t="s">
        <v>203</v>
      </c>
      <c r="C909" s="7" t="s">
        <v>92</v>
      </c>
      <c r="D909" s="7">
        <v>42499500</v>
      </c>
      <c r="E909" s="7" t="s">
        <v>18</v>
      </c>
      <c r="F909" s="7">
        <v>35760419</v>
      </c>
      <c r="G909" s="7"/>
      <c r="H909" s="7" t="s">
        <v>835</v>
      </c>
      <c r="I909" s="20" t="s">
        <v>836</v>
      </c>
      <c r="J909" s="21">
        <v>43860</v>
      </c>
      <c r="K909" s="7" t="s">
        <v>831</v>
      </c>
      <c r="L909" s="5" t="s">
        <v>15</v>
      </c>
      <c r="M909" s="7">
        <f t="shared" si="17"/>
        <v>713.84</v>
      </c>
      <c r="N909" s="7">
        <f t="shared" si="18"/>
        <v>856.60800000000006</v>
      </c>
      <c r="O909" s="7">
        <v>4424609</v>
      </c>
      <c r="P909" s="2"/>
    </row>
    <row r="910" spans="1:16" ht="15" x14ac:dyDescent="0.15">
      <c r="A910" s="19" t="s">
        <v>969</v>
      </c>
      <c r="B910" s="7" t="s">
        <v>203</v>
      </c>
      <c r="C910" s="7" t="s">
        <v>92</v>
      </c>
      <c r="D910" s="7">
        <v>42499500</v>
      </c>
      <c r="E910" s="7" t="s">
        <v>18</v>
      </c>
      <c r="F910" s="7">
        <v>35760419</v>
      </c>
      <c r="G910" s="7"/>
      <c r="H910" s="7" t="s">
        <v>835</v>
      </c>
      <c r="I910" s="20" t="s">
        <v>836</v>
      </c>
      <c r="J910" s="21">
        <v>43860</v>
      </c>
      <c r="K910" s="7" t="s">
        <v>292</v>
      </c>
      <c r="L910" s="5" t="s">
        <v>10</v>
      </c>
      <c r="M910" s="7">
        <f t="shared" si="17"/>
        <v>713.84</v>
      </c>
      <c r="N910" s="7">
        <f t="shared" si="18"/>
        <v>856.60800000000006</v>
      </c>
      <c r="O910" s="7">
        <v>4424609</v>
      </c>
      <c r="P910" s="2"/>
    </row>
    <row r="911" spans="1:16" ht="15" x14ac:dyDescent="0.15">
      <c r="A911" s="19" t="s">
        <v>969</v>
      </c>
      <c r="B911" s="7" t="s">
        <v>203</v>
      </c>
      <c r="C911" s="7" t="s">
        <v>92</v>
      </c>
      <c r="D911" s="7">
        <v>42499500</v>
      </c>
      <c r="E911" s="7" t="s">
        <v>18</v>
      </c>
      <c r="F911" s="7">
        <v>35760419</v>
      </c>
      <c r="G911" s="7"/>
      <c r="H911" s="7" t="s">
        <v>835</v>
      </c>
      <c r="I911" s="20" t="s">
        <v>836</v>
      </c>
      <c r="J911" s="21">
        <v>43860</v>
      </c>
      <c r="K911" s="7" t="s">
        <v>832</v>
      </c>
      <c r="L911" s="5" t="s">
        <v>9</v>
      </c>
      <c r="M911" s="7">
        <f t="shared" si="17"/>
        <v>713.84</v>
      </c>
      <c r="N911" s="7">
        <f t="shared" si="18"/>
        <v>856.60800000000006</v>
      </c>
      <c r="O911" s="7">
        <v>4424609</v>
      </c>
      <c r="P911" s="2"/>
    </row>
    <row r="912" spans="1:16" ht="14" x14ac:dyDescent="0.15">
      <c r="A912" s="19" t="s">
        <v>969</v>
      </c>
      <c r="B912" s="7" t="s">
        <v>203</v>
      </c>
      <c r="C912" s="7" t="s">
        <v>811</v>
      </c>
      <c r="D912" s="19" t="s">
        <v>837</v>
      </c>
      <c r="E912" s="7" t="s">
        <v>18</v>
      </c>
      <c r="F912" s="7">
        <v>35760419</v>
      </c>
      <c r="G912" s="7"/>
      <c r="H912" s="7" t="s">
        <v>812</v>
      </c>
      <c r="I912" s="19" t="s">
        <v>838</v>
      </c>
      <c r="J912" s="21">
        <v>43839</v>
      </c>
      <c r="K912" s="7" t="s">
        <v>839</v>
      </c>
      <c r="L912" s="5" t="s">
        <v>15</v>
      </c>
      <c r="M912" s="7">
        <v>510</v>
      </c>
      <c r="N912" s="7">
        <f>SUM(M912*1.2)</f>
        <v>612</v>
      </c>
      <c r="O912" s="7">
        <v>4394142</v>
      </c>
      <c r="P912" s="2"/>
    </row>
    <row r="913" spans="1:16" ht="14" x14ac:dyDescent="0.15">
      <c r="A913" s="19" t="s">
        <v>969</v>
      </c>
      <c r="B913" s="7" t="s">
        <v>203</v>
      </c>
      <c r="C913" s="7" t="s">
        <v>811</v>
      </c>
      <c r="D913" s="19" t="s">
        <v>837</v>
      </c>
      <c r="E913" s="7" t="s">
        <v>18</v>
      </c>
      <c r="F913" s="7">
        <v>35760419</v>
      </c>
      <c r="G913" s="7"/>
      <c r="H913" s="7" t="s">
        <v>812</v>
      </c>
      <c r="I913" s="19" t="s">
        <v>838</v>
      </c>
      <c r="J913" s="21">
        <v>43839</v>
      </c>
      <c r="K913" s="7" t="s">
        <v>10</v>
      </c>
      <c r="L913" s="5" t="s">
        <v>10</v>
      </c>
      <c r="M913" s="7">
        <v>570</v>
      </c>
      <c r="N913" s="7">
        <f t="shared" ref="N913:N918" si="19">SUM(M913*1.2)</f>
        <v>684</v>
      </c>
      <c r="O913" s="7">
        <v>4394142</v>
      </c>
      <c r="P913" s="2"/>
    </row>
    <row r="914" spans="1:16" ht="14" x14ac:dyDescent="0.15">
      <c r="A914" s="19" t="s">
        <v>969</v>
      </c>
      <c r="B914" s="7" t="s">
        <v>203</v>
      </c>
      <c r="C914" s="7" t="s">
        <v>811</v>
      </c>
      <c r="D914" s="19" t="s">
        <v>837</v>
      </c>
      <c r="E914" s="7" t="s">
        <v>18</v>
      </c>
      <c r="F914" s="7">
        <v>35760419</v>
      </c>
      <c r="G914" s="7"/>
      <c r="H914" s="7" t="s">
        <v>812</v>
      </c>
      <c r="I914" s="19" t="s">
        <v>838</v>
      </c>
      <c r="J914" s="21">
        <v>43839</v>
      </c>
      <c r="K914" s="7" t="s">
        <v>840</v>
      </c>
      <c r="L914" s="5" t="s">
        <v>16</v>
      </c>
      <c r="M914" s="7">
        <v>640</v>
      </c>
      <c r="N914" s="7">
        <f t="shared" si="19"/>
        <v>768</v>
      </c>
      <c r="O914" s="7">
        <v>4394142</v>
      </c>
      <c r="P914" s="2"/>
    </row>
    <row r="915" spans="1:16" ht="14" x14ac:dyDescent="0.15">
      <c r="A915" s="19" t="s">
        <v>969</v>
      </c>
      <c r="B915" s="7" t="s">
        <v>203</v>
      </c>
      <c r="C915" s="7" t="s">
        <v>811</v>
      </c>
      <c r="D915" s="19" t="s">
        <v>837</v>
      </c>
      <c r="E915" s="7" t="s">
        <v>18</v>
      </c>
      <c r="F915" s="7">
        <v>35760419</v>
      </c>
      <c r="G915" s="7"/>
      <c r="H915" s="7" t="s">
        <v>812</v>
      </c>
      <c r="I915" s="19" t="s">
        <v>838</v>
      </c>
      <c r="J915" s="21">
        <v>43839</v>
      </c>
      <c r="K915" s="7" t="s">
        <v>814</v>
      </c>
      <c r="L915" s="5" t="s">
        <v>6</v>
      </c>
      <c r="M915" s="7">
        <v>720</v>
      </c>
      <c r="N915" s="7">
        <f t="shared" si="19"/>
        <v>864</v>
      </c>
      <c r="O915" s="7">
        <v>4394142</v>
      </c>
      <c r="P915" s="2"/>
    </row>
    <row r="916" spans="1:16" ht="14" x14ac:dyDescent="0.15">
      <c r="A916" s="19" t="s">
        <v>969</v>
      </c>
      <c r="B916" s="7" t="s">
        <v>203</v>
      </c>
      <c r="C916" s="7" t="s">
        <v>811</v>
      </c>
      <c r="D916" s="19" t="s">
        <v>837</v>
      </c>
      <c r="E916" s="7" t="s">
        <v>18</v>
      </c>
      <c r="F916" s="7">
        <v>35760419</v>
      </c>
      <c r="G916" s="7"/>
      <c r="H916" s="7" t="s">
        <v>812</v>
      </c>
      <c r="I916" s="19" t="s">
        <v>838</v>
      </c>
      <c r="J916" s="21">
        <v>43839</v>
      </c>
      <c r="K916" s="7" t="s">
        <v>841</v>
      </c>
      <c r="L916" s="5" t="s">
        <v>13</v>
      </c>
      <c r="M916" s="7">
        <v>790</v>
      </c>
      <c r="N916" s="7">
        <f t="shared" si="19"/>
        <v>948</v>
      </c>
      <c r="O916" s="7">
        <v>4394142</v>
      </c>
      <c r="P916" s="2"/>
    </row>
    <row r="917" spans="1:16" ht="14" x14ac:dyDescent="0.15">
      <c r="A917" s="19" t="s">
        <v>969</v>
      </c>
      <c r="B917" s="7" t="s">
        <v>203</v>
      </c>
      <c r="C917" s="7" t="s">
        <v>811</v>
      </c>
      <c r="D917" s="19" t="s">
        <v>837</v>
      </c>
      <c r="E917" s="7" t="s">
        <v>18</v>
      </c>
      <c r="F917" s="7">
        <v>35760419</v>
      </c>
      <c r="G917" s="7"/>
      <c r="H917" s="7" t="s">
        <v>812</v>
      </c>
      <c r="I917" s="19" t="s">
        <v>838</v>
      </c>
      <c r="J917" s="21">
        <v>43839</v>
      </c>
      <c r="K917" s="7" t="s">
        <v>842</v>
      </c>
      <c r="L917" s="5" t="s">
        <v>12</v>
      </c>
      <c r="M917" s="7">
        <v>720</v>
      </c>
      <c r="N917" s="7">
        <f t="shared" si="19"/>
        <v>864</v>
      </c>
      <c r="O917" s="7">
        <v>4394142</v>
      </c>
      <c r="P917" s="2"/>
    </row>
    <row r="918" spans="1:16" ht="14" x14ac:dyDescent="0.15">
      <c r="A918" s="19" t="s">
        <v>969</v>
      </c>
      <c r="B918" s="7" t="s">
        <v>203</v>
      </c>
      <c r="C918" s="7" t="s">
        <v>811</v>
      </c>
      <c r="D918" s="19" t="s">
        <v>837</v>
      </c>
      <c r="E918" s="7" t="s">
        <v>18</v>
      </c>
      <c r="F918" s="7">
        <v>35760419</v>
      </c>
      <c r="G918" s="7"/>
      <c r="H918" s="7" t="s">
        <v>812</v>
      </c>
      <c r="I918" s="19" t="s">
        <v>838</v>
      </c>
      <c r="J918" s="21">
        <v>43839</v>
      </c>
      <c r="K918" s="7" t="s">
        <v>819</v>
      </c>
      <c r="L918" s="5" t="s">
        <v>819</v>
      </c>
      <c r="M918" s="7">
        <v>570</v>
      </c>
      <c r="N918" s="7">
        <f t="shared" si="19"/>
        <v>684</v>
      </c>
      <c r="O918" s="7">
        <v>4394142</v>
      </c>
      <c r="P918" s="2"/>
    </row>
    <row r="919" spans="1:16" ht="14" x14ac:dyDescent="0.15">
      <c r="A919" s="19" t="s">
        <v>969</v>
      </c>
      <c r="B919" s="7" t="s">
        <v>203</v>
      </c>
      <c r="C919" s="7" t="s">
        <v>515</v>
      </c>
      <c r="D919" s="7">
        <v>166073</v>
      </c>
      <c r="E919" s="7" t="s">
        <v>843</v>
      </c>
      <c r="F919" s="7">
        <v>31361552</v>
      </c>
      <c r="G919" s="7"/>
      <c r="H919" s="7" t="s">
        <v>844</v>
      </c>
      <c r="I919" s="7" t="s">
        <v>845</v>
      </c>
      <c r="J919" s="21">
        <v>43840</v>
      </c>
      <c r="K919" s="7" t="s">
        <v>8</v>
      </c>
      <c r="L919" s="5" t="s">
        <v>8</v>
      </c>
      <c r="M919" s="7">
        <v>600</v>
      </c>
      <c r="N919" s="7">
        <v>720</v>
      </c>
      <c r="O919" s="7">
        <v>4392235</v>
      </c>
      <c r="P919" s="2"/>
    </row>
    <row r="920" spans="1:16" ht="14" x14ac:dyDescent="0.15">
      <c r="A920" s="19" t="s">
        <v>969</v>
      </c>
      <c r="B920" s="7" t="s">
        <v>203</v>
      </c>
      <c r="C920" s="7" t="s">
        <v>50</v>
      </c>
      <c r="D920" s="7">
        <v>35815256</v>
      </c>
      <c r="E920" s="7" t="s">
        <v>846</v>
      </c>
      <c r="F920" s="7">
        <v>45650276</v>
      </c>
      <c r="G920" s="7"/>
      <c r="H920" s="7" t="s">
        <v>847</v>
      </c>
      <c r="I920" s="7" t="s">
        <v>848</v>
      </c>
      <c r="J920" s="21">
        <v>43880</v>
      </c>
      <c r="K920" s="7" t="s">
        <v>849</v>
      </c>
      <c r="L920" s="5" t="s">
        <v>14</v>
      </c>
      <c r="M920" s="7">
        <v>989</v>
      </c>
      <c r="N920" s="7">
        <f>M920*1.2</f>
        <v>1186.8</v>
      </c>
      <c r="O920" s="7">
        <v>4663425</v>
      </c>
      <c r="P920" s="2"/>
    </row>
    <row r="921" spans="1:16" ht="14" x14ac:dyDescent="0.15">
      <c r="A921" s="19" t="s">
        <v>969</v>
      </c>
      <c r="B921" s="7" t="s">
        <v>203</v>
      </c>
      <c r="C921" s="7" t="s">
        <v>19</v>
      </c>
      <c r="D921" s="19" t="s">
        <v>850</v>
      </c>
      <c r="E921" s="7" t="s">
        <v>851</v>
      </c>
      <c r="F921" s="7">
        <v>45650276</v>
      </c>
      <c r="G921" s="7"/>
      <c r="H921" s="7" t="s">
        <v>852</v>
      </c>
      <c r="I921" s="7" t="s">
        <v>853</v>
      </c>
      <c r="J921" s="21">
        <v>43951</v>
      </c>
      <c r="K921" s="7" t="s">
        <v>13</v>
      </c>
      <c r="L921" s="5" t="s">
        <v>13</v>
      </c>
      <c r="M921" s="7">
        <f>83.5*8</f>
        <v>668</v>
      </c>
      <c r="N921" s="7">
        <f>M921*1.2</f>
        <v>801.6</v>
      </c>
      <c r="O921" s="7">
        <v>4590492</v>
      </c>
      <c r="P921" s="2"/>
    </row>
    <row r="922" spans="1:16" ht="14" x14ac:dyDescent="0.15">
      <c r="A922" s="19" t="s">
        <v>969</v>
      </c>
      <c r="B922" s="7" t="s">
        <v>203</v>
      </c>
      <c r="C922" s="7" t="s">
        <v>19</v>
      </c>
      <c r="D922" s="19" t="s">
        <v>850</v>
      </c>
      <c r="E922" s="7" t="s">
        <v>851</v>
      </c>
      <c r="F922" s="7">
        <v>45650276</v>
      </c>
      <c r="G922" s="7"/>
      <c r="H922" s="7" t="s">
        <v>852</v>
      </c>
      <c r="I922" s="7" t="s">
        <v>853</v>
      </c>
      <c r="J922" s="21">
        <v>43951</v>
      </c>
      <c r="K922" s="7" t="s">
        <v>16</v>
      </c>
      <c r="L922" s="5" t="s">
        <v>16</v>
      </c>
      <c r="M922" s="7">
        <f t="shared" ref="M922:M925" si="20">83.5*8</f>
        <v>668</v>
      </c>
      <c r="N922" s="7">
        <f t="shared" ref="N922:N932" si="21">M922*1.2</f>
        <v>801.6</v>
      </c>
      <c r="O922" s="7">
        <v>4590492</v>
      </c>
      <c r="P922" s="2"/>
    </row>
    <row r="923" spans="1:16" ht="14" x14ac:dyDescent="0.15">
      <c r="A923" s="19" t="s">
        <v>969</v>
      </c>
      <c r="B923" s="7" t="s">
        <v>203</v>
      </c>
      <c r="C923" s="7" t="s">
        <v>19</v>
      </c>
      <c r="D923" s="19" t="s">
        <v>850</v>
      </c>
      <c r="E923" s="7" t="s">
        <v>851</v>
      </c>
      <c r="F923" s="7">
        <v>45650276</v>
      </c>
      <c r="G923" s="7"/>
      <c r="H923" s="7" t="s">
        <v>852</v>
      </c>
      <c r="I923" s="7" t="s">
        <v>853</v>
      </c>
      <c r="J923" s="21">
        <v>43951</v>
      </c>
      <c r="K923" s="7" t="s">
        <v>15</v>
      </c>
      <c r="L923" s="5" t="s">
        <v>15</v>
      </c>
      <c r="M923" s="7">
        <f t="shared" si="20"/>
        <v>668</v>
      </c>
      <c r="N923" s="7">
        <f t="shared" si="21"/>
        <v>801.6</v>
      </c>
      <c r="O923" s="7">
        <v>4590492</v>
      </c>
      <c r="P923" s="2"/>
    </row>
    <row r="924" spans="1:16" ht="14" x14ac:dyDescent="0.15">
      <c r="A924" s="19" t="s">
        <v>969</v>
      </c>
      <c r="B924" s="7" t="s">
        <v>203</v>
      </c>
      <c r="C924" s="7" t="s">
        <v>19</v>
      </c>
      <c r="D924" s="19" t="s">
        <v>850</v>
      </c>
      <c r="E924" s="7" t="s">
        <v>851</v>
      </c>
      <c r="F924" s="7">
        <v>45650276</v>
      </c>
      <c r="G924" s="7"/>
      <c r="H924" s="7" t="s">
        <v>852</v>
      </c>
      <c r="I924" s="7" t="s">
        <v>853</v>
      </c>
      <c r="J924" s="21">
        <v>43951</v>
      </c>
      <c r="K924" s="7" t="s">
        <v>281</v>
      </c>
      <c r="L924" s="5" t="s">
        <v>12</v>
      </c>
      <c r="M924" s="7">
        <f t="shared" si="20"/>
        <v>668</v>
      </c>
      <c r="N924" s="7">
        <f t="shared" si="21"/>
        <v>801.6</v>
      </c>
      <c r="O924" s="7">
        <v>4590492</v>
      </c>
      <c r="P924" s="2"/>
    </row>
    <row r="925" spans="1:16" ht="14" x14ac:dyDescent="0.15">
      <c r="A925" s="19" t="s">
        <v>969</v>
      </c>
      <c r="B925" s="7" t="s">
        <v>203</v>
      </c>
      <c r="C925" s="7" t="s">
        <v>19</v>
      </c>
      <c r="D925" s="19" t="s">
        <v>850</v>
      </c>
      <c r="E925" s="7" t="s">
        <v>851</v>
      </c>
      <c r="F925" s="7">
        <v>45650276</v>
      </c>
      <c r="G925" s="7"/>
      <c r="H925" s="7" t="s">
        <v>852</v>
      </c>
      <c r="I925" s="7" t="s">
        <v>853</v>
      </c>
      <c r="J925" s="21">
        <v>43951</v>
      </c>
      <c r="K925" s="7" t="s">
        <v>10</v>
      </c>
      <c r="L925" s="5" t="s">
        <v>10</v>
      </c>
      <c r="M925" s="7">
        <f t="shared" si="20"/>
        <v>668</v>
      </c>
      <c r="N925" s="7">
        <f t="shared" si="21"/>
        <v>801.6</v>
      </c>
      <c r="O925" s="7">
        <v>4590492</v>
      </c>
      <c r="P925" s="2"/>
    </row>
    <row r="926" spans="1:16" ht="14" x14ac:dyDescent="0.15">
      <c r="A926" s="19" t="s">
        <v>969</v>
      </c>
      <c r="B926" s="7" t="s">
        <v>203</v>
      </c>
      <c r="C926" s="7" t="s">
        <v>19</v>
      </c>
      <c r="D926" s="19" t="s">
        <v>850</v>
      </c>
      <c r="E926" s="7" t="s">
        <v>851</v>
      </c>
      <c r="F926" s="7">
        <v>45650276</v>
      </c>
      <c r="G926" s="7"/>
      <c r="H926" s="7" t="s">
        <v>854</v>
      </c>
      <c r="I926" s="7" t="s">
        <v>855</v>
      </c>
      <c r="J926" s="21">
        <v>43950</v>
      </c>
      <c r="K926" s="7" t="s">
        <v>13</v>
      </c>
      <c r="L926" s="5" t="s">
        <v>13</v>
      </c>
      <c r="M926" s="7">
        <f>88.4*8</f>
        <v>707.2</v>
      </c>
      <c r="N926" s="7">
        <f t="shared" si="21"/>
        <v>848.64</v>
      </c>
      <c r="O926" s="7">
        <v>4585884</v>
      </c>
      <c r="P926" s="2"/>
    </row>
    <row r="927" spans="1:16" ht="14" x14ac:dyDescent="0.15">
      <c r="A927" s="19" t="s">
        <v>969</v>
      </c>
      <c r="B927" s="7" t="s">
        <v>203</v>
      </c>
      <c r="C927" s="7" t="s">
        <v>19</v>
      </c>
      <c r="D927" s="19" t="s">
        <v>850</v>
      </c>
      <c r="E927" s="7" t="s">
        <v>851</v>
      </c>
      <c r="F927" s="7">
        <v>45650276</v>
      </c>
      <c r="G927" s="7"/>
      <c r="H927" s="7" t="s">
        <v>854</v>
      </c>
      <c r="I927" s="7" t="s">
        <v>855</v>
      </c>
      <c r="J927" s="21">
        <v>43950</v>
      </c>
      <c r="K927" s="7" t="s">
        <v>16</v>
      </c>
      <c r="L927" s="5" t="s">
        <v>16</v>
      </c>
      <c r="M927" s="7">
        <f t="shared" ref="M927:M930" si="22">88.4*8</f>
        <v>707.2</v>
      </c>
      <c r="N927" s="7">
        <f t="shared" si="21"/>
        <v>848.64</v>
      </c>
      <c r="O927" s="7">
        <v>4585884</v>
      </c>
      <c r="P927" s="2"/>
    </row>
    <row r="928" spans="1:16" ht="14" x14ac:dyDescent="0.15">
      <c r="A928" s="19" t="s">
        <v>969</v>
      </c>
      <c r="B928" s="7" t="s">
        <v>203</v>
      </c>
      <c r="C928" s="7" t="s">
        <v>19</v>
      </c>
      <c r="D928" s="19" t="s">
        <v>850</v>
      </c>
      <c r="E928" s="7" t="s">
        <v>851</v>
      </c>
      <c r="F928" s="7">
        <v>45650276</v>
      </c>
      <c r="G928" s="7"/>
      <c r="H928" s="7" t="s">
        <v>854</v>
      </c>
      <c r="I928" s="7" t="s">
        <v>855</v>
      </c>
      <c r="J928" s="21">
        <v>43950</v>
      </c>
      <c r="K928" s="7" t="s">
        <v>15</v>
      </c>
      <c r="L928" s="5" t="s">
        <v>15</v>
      </c>
      <c r="M928" s="7">
        <f t="shared" si="22"/>
        <v>707.2</v>
      </c>
      <c r="N928" s="7">
        <f t="shared" si="21"/>
        <v>848.64</v>
      </c>
      <c r="O928" s="7">
        <v>4585884</v>
      </c>
      <c r="P928" s="2"/>
    </row>
    <row r="929" spans="1:16" ht="14" x14ac:dyDescent="0.15">
      <c r="A929" s="19" t="s">
        <v>969</v>
      </c>
      <c r="B929" s="7" t="s">
        <v>203</v>
      </c>
      <c r="C929" s="7" t="s">
        <v>19</v>
      </c>
      <c r="D929" s="19" t="s">
        <v>850</v>
      </c>
      <c r="E929" s="7" t="s">
        <v>851</v>
      </c>
      <c r="F929" s="7">
        <v>45650276</v>
      </c>
      <c r="G929" s="7"/>
      <c r="H929" s="7" t="s">
        <v>854</v>
      </c>
      <c r="I929" s="7" t="s">
        <v>855</v>
      </c>
      <c r="J929" s="21">
        <v>43950</v>
      </c>
      <c r="K929" s="7" t="s">
        <v>281</v>
      </c>
      <c r="L929" s="5" t="s">
        <v>12</v>
      </c>
      <c r="M929" s="7">
        <f t="shared" si="22"/>
        <v>707.2</v>
      </c>
      <c r="N929" s="7">
        <f t="shared" si="21"/>
        <v>848.64</v>
      </c>
      <c r="O929" s="7">
        <v>4585884</v>
      </c>
      <c r="P929" s="2"/>
    </row>
    <row r="930" spans="1:16" ht="14" x14ac:dyDescent="0.15">
      <c r="A930" s="19" t="s">
        <v>969</v>
      </c>
      <c r="B930" s="7" t="s">
        <v>203</v>
      </c>
      <c r="C930" s="7" t="s">
        <v>19</v>
      </c>
      <c r="D930" s="19" t="s">
        <v>850</v>
      </c>
      <c r="E930" s="7" t="s">
        <v>851</v>
      </c>
      <c r="F930" s="7">
        <v>45650276</v>
      </c>
      <c r="G930" s="7"/>
      <c r="H930" s="7" t="s">
        <v>854</v>
      </c>
      <c r="I930" s="7" t="s">
        <v>855</v>
      </c>
      <c r="J930" s="21">
        <v>43950</v>
      </c>
      <c r="K930" s="7" t="s">
        <v>10</v>
      </c>
      <c r="L930" s="5" t="s">
        <v>10</v>
      </c>
      <c r="M930" s="7">
        <f t="shared" si="22"/>
        <v>707.2</v>
      </c>
      <c r="N930" s="7">
        <f t="shared" si="21"/>
        <v>848.64</v>
      </c>
      <c r="O930" s="7">
        <v>4585884</v>
      </c>
      <c r="P930" s="2"/>
    </row>
    <row r="931" spans="1:16" ht="14" x14ac:dyDescent="0.15">
      <c r="A931" s="19" t="s">
        <v>969</v>
      </c>
      <c r="B931" s="7" t="s">
        <v>203</v>
      </c>
      <c r="C931" s="7" t="s">
        <v>19</v>
      </c>
      <c r="D931" s="19" t="s">
        <v>850</v>
      </c>
      <c r="E931" s="7" t="s">
        <v>851</v>
      </c>
      <c r="F931" s="7">
        <v>45650276</v>
      </c>
      <c r="G931" s="7"/>
      <c r="H931" s="7" t="s">
        <v>856</v>
      </c>
      <c r="I931" s="7" t="s">
        <v>857</v>
      </c>
      <c r="J931" s="21">
        <v>43819</v>
      </c>
      <c r="K931" s="7" t="s">
        <v>8</v>
      </c>
      <c r="L931" s="5" t="s">
        <v>8</v>
      </c>
      <c r="M931" s="7">
        <v>737.07</v>
      </c>
      <c r="N931" s="7">
        <f t="shared" si="21"/>
        <v>884.48400000000004</v>
      </c>
      <c r="O931" s="7">
        <v>4423542</v>
      </c>
      <c r="P931" s="2"/>
    </row>
    <row r="932" spans="1:16" ht="14" x14ac:dyDescent="0.15">
      <c r="A932" s="19" t="s">
        <v>969</v>
      </c>
      <c r="B932" s="7" t="s">
        <v>203</v>
      </c>
      <c r="C932" s="7" t="s">
        <v>28</v>
      </c>
      <c r="D932" s="19" t="s">
        <v>858</v>
      </c>
      <c r="E932" s="7" t="s">
        <v>859</v>
      </c>
      <c r="F932" s="19" t="s">
        <v>860</v>
      </c>
      <c r="G932" s="7"/>
      <c r="H932" s="7" t="s">
        <v>861</v>
      </c>
      <c r="I932" s="7" t="s">
        <v>862</v>
      </c>
      <c r="J932" s="23">
        <v>43972</v>
      </c>
      <c r="K932" s="7" t="s">
        <v>8</v>
      </c>
      <c r="L932" s="5" t="s">
        <v>8</v>
      </c>
      <c r="M932" s="7">
        <v>912</v>
      </c>
      <c r="N932" s="7">
        <f t="shared" si="21"/>
        <v>1094.3999999999999</v>
      </c>
      <c r="O932" s="7">
        <v>4693160</v>
      </c>
      <c r="P932" s="2"/>
    </row>
    <row r="933" spans="1:16" ht="14" x14ac:dyDescent="0.15">
      <c r="A933" s="19" t="s">
        <v>969</v>
      </c>
      <c r="B933" s="7" t="s">
        <v>203</v>
      </c>
      <c r="C933" s="7" t="s">
        <v>120</v>
      </c>
      <c r="D933" s="7">
        <v>30807484</v>
      </c>
      <c r="E933" s="7" t="s">
        <v>198</v>
      </c>
      <c r="F933" s="7">
        <v>35810734</v>
      </c>
      <c r="G933" s="7"/>
      <c r="H933" s="7" t="s">
        <v>863</v>
      </c>
      <c r="I933" s="7" t="s">
        <v>864</v>
      </c>
      <c r="J933" s="21">
        <v>43951</v>
      </c>
      <c r="K933" s="7" t="s">
        <v>865</v>
      </c>
      <c r="L933" s="5" t="s">
        <v>14</v>
      </c>
      <c r="M933" s="7">
        <f>70*8</f>
        <v>560</v>
      </c>
      <c r="N933" s="7">
        <f>M933*1.2</f>
        <v>672</v>
      </c>
      <c r="O933" s="7">
        <v>4590621</v>
      </c>
      <c r="P933" s="2"/>
    </row>
    <row r="934" spans="1:16" ht="14" x14ac:dyDescent="0.15">
      <c r="A934" s="19" t="s">
        <v>969</v>
      </c>
      <c r="B934" s="7" t="s">
        <v>203</v>
      </c>
      <c r="C934" s="7" t="s">
        <v>120</v>
      </c>
      <c r="D934" s="7">
        <v>30807484</v>
      </c>
      <c r="E934" s="7" t="s">
        <v>198</v>
      </c>
      <c r="F934" s="7">
        <v>35810734</v>
      </c>
      <c r="G934" s="7"/>
      <c r="H934" s="7" t="s">
        <v>863</v>
      </c>
      <c r="I934" s="7" t="s">
        <v>864</v>
      </c>
      <c r="J934" s="21">
        <v>43951</v>
      </c>
      <c r="K934" s="7" t="s">
        <v>865</v>
      </c>
      <c r="L934" s="5" t="s">
        <v>14</v>
      </c>
      <c r="M934" s="7">
        <v>800</v>
      </c>
      <c r="N934" s="7">
        <f t="shared" ref="N934:N936" si="23">M934*1.2</f>
        <v>960</v>
      </c>
      <c r="O934" s="7">
        <v>4590621</v>
      </c>
      <c r="P934" s="2"/>
    </row>
    <row r="935" spans="1:16" ht="14" x14ac:dyDescent="0.15">
      <c r="A935" s="19" t="s">
        <v>969</v>
      </c>
      <c r="B935" s="7" t="s">
        <v>203</v>
      </c>
      <c r="C935" s="7" t="s">
        <v>120</v>
      </c>
      <c r="D935" s="7">
        <v>30807484</v>
      </c>
      <c r="E935" s="7" t="s">
        <v>198</v>
      </c>
      <c r="F935" s="7">
        <v>35810734</v>
      </c>
      <c r="G935" s="7"/>
      <c r="H935" s="7" t="s">
        <v>863</v>
      </c>
      <c r="I935" s="7" t="s">
        <v>864</v>
      </c>
      <c r="J935" s="21">
        <v>43951</v>
      </c>
      <c r="K935" s="7" t="s">
        <v>865</v>
      </c>
      <c r="L935" s="5" t="s">
        <v>14</v>
      </c>
      <c r="M935" s="7">
        <f>130*8</f>
        <v>1040</v>
      </c>
      <c r="N935" s="7">
        <f t="shared" si="23"/>
        <v>1248</v>
      </c>
      <c r="O935" s="7">
        <v>4590621</v>
      </c>
      <c r="P935" s="2"/>
    </row>
    <row r="936" spans="1:16" ht="14" x14ac:dyDescent="0.15">
      <c r="A936" s="19" t="s">
        <v>969</v>
      </c>
      <c r="B936" s="7" t="s">
        <v>203</v>
      </c>
      <c r="C936" s="7" t="s">
        <v>120</v>
      </c>
      <c r="D936" s="7">
        <v>30807484</v>
      </c>
      <c r="E936" s="7" t="s">
        <v>198</v>
      </c>
      <c r="F936" s="7">
        <v>35810734</v>
      </c>
      <c r="G936" s="7"/>
      <c r="H936" s="7" t="s">
        <v>863</v>
      </c>
      <c r="I936" s="7" t="s">
        <v>864</v>
      </c>
      <c r="J936" s="21">
        <v>43951</v>
      </c>
      <c r="K936" s="7" t="s">
        <v>866</v>
      </c>
      <c r="L936" s="5" t="s">
        <v>13</v>
      </c>
      <c r="M936" s="7">
        <f>130*8</f>
        <v>1040</v>
      </c>
      <c r="N936" s="7">
        <f t="shared" si="23"/>
        <v>1248</v>
      </c>
      <c r="O936" s="7">
        <v>4590621</v>
      </c>
      <c r="P936" s="2"/>
    </row>
    <row r="937" spans="1:16" ht="14" x14ac:dyDescent="0.15">
      <c r="A937" s="19" t="s">
        <v>969</v>
      </c>
      <c r="B937" s="7" t="s">
        <v>203</v>
      </c>
      <c r="C937" s="7" t="s">
        <v>426</v>
      </c>
      <c r="D937" s="19" t="s">
        <v>867</v>
      </c>
      <c r="E937" s="7" t="s">
        <v>427</v>
      </c>
      <c r="F937" s="7">
        <v>35800593</v>
      </c>
      <c r="G937" s="7"/>
      <c r="H937" s="7" t="s">
        <v>868</v>
      </c>
      <c r="I937" s="7">
        <v>1078</v>
      </c>
      <c r="J937" s="21">
        <v>43901</v>
      </c>
      <c r="K937" s="7" t="s">
        <v>869</v>
      </c>
      <c r="L937" s="5" t="s">
        <v>7</v>
      </c>
      <c r="M937" s="7">
        <v>1200</v>
      </c>
      <c r="N937" s="7">
        <f>M937*1.2</f>
        <v>1440</v>
      </c>
      <c r="O937" s="7">
        <v>4492403</v>
      </c>
      <c r="P937" s="2"/>
    </row>
    <row r="938" spans="1:16" ht="14" x14ac:dyDescent="0.15">
      <c r="A938" s="19" t="s">
        <v>969</v>
      </c>
      <c r="B938" s="7" t="s">
        <v>203</v>
      </c>
      <c r="C938" s="7" t="s">
        <v>426</v>
      </c>
      <c r="D938" s="19" t="s">
        <v>867</v>
      </c>
      <c r="E938" s="7" t="s">
        <v>427</v>
      </c>
      <c r="F938" s="7">
        <v>35800593</v>
      </c>
      <c r="G938" s="7"/>
      <c r="H938" s="7" t="s">
        <v>868</v>
      </c>
      <c r="I938" s="7">
        <v>1078</v>
      </c>
      <c r="J938" s="21">
        <v>43901</v>
      </c>
      <c r="K938" s="7" t="s">
        <v>870</v>
      </c>
      <c r="L938" s="5" t="s">
        <v>13</v>
      </c>
      <c r="M938" s="7">
        <v>1200</v>
      </c>
      <c r="N938" s="7">
        <f t="shared" ref="N938:N1001" si="24">M938*1.2</f>
        <v>1440</v>
      </c>
      <c r="O938" s="7">
        <v>4492403</v>
      </c>
      <c r="P938" s="2"/>
    </row>
    <row r="939" spans="1:16" ht="14" x14ac:dyDescent="0.15">
      <c r="A939" s="19" t="s">
        <v>969</v>
      </c>
      <c r="B939" s="7" t="s">
        <v>203</v>
      </c>
      <c r="C939" s="7" t="s">
        <v>426</v>
      </c>
      <c r="D939" s="19" t="s">
        <v>867</v>
      </c>
      <c r="E939" s="7" t="s">
        <v>427</v>
      </c>
      <c r="F939" s="7">
        <v>35800593</v>
      </c>
      <c r="G939" s="7"/>
      <c r="H939" s="7" t="s">
        <v>868</v>
      </c>
      <c r="I939" s="7">
        <v>1078</v>
      </c>
      <c r="J939" s="21">
        <v>43901</v>
      </c>
      <c r="K939" s="7" t="s">
        <v>871</v>
      </c>
      <c r="L939" s="5" t="s">
        <v>13</v>
      </c>
      <c r="M939" s="7">
        <v>1200</v>
      </c>
      <c r="N939" s="7">
        <f t="shared" si="24"/>
        <v>1440</v>
      </c>
      <c r="O939" s="7">
        <v>4492403</v>
      </c>
      <c r="P939" s="2"/>
    </row>
    <row r="940" spans="1:16" ht="14" x14ac:dyDescent="0.15">
      <c r="A940" s="19" t="s">
        <v>969</v>
      </c>
      <c r="B940" s="7" t="s">
        <v>203</v>
      </c>
      <c r="C940" s="7" t="s">
        <v>426</v>
      </c>
      <c r="D940" s="19" t="s">
        <v>867</v>
      </c>
      <c r="E940" s="7" t="s">
        <v>427</v>
      </c>
      <c r="F940" s="7">
        <v>35800593</v>
      </c>
      <c r="G940" s="7"/>
      <c r="H940" s="7" t="s">
        <v>868</v>
      </c>
      <c r="I940" s="7">
        <v>1078</v>
      </c>
      <c r="J940" s="21">
        <v>43901</v>
      </c>
      <c r="K940" s="7" t="s">
        <v>276</v>
      </c>
      <c r="L940" s="5" t="s">
        <v>16</v>
      </c>
      <c r="M940" s="7">
        <v>600</v>
      </c>
      <c r="N940" s="7">
        <f t="shared" si="24"/>
        <v>720</v>
      </c>
      <c r="O940" s="7">
        <v>4492403</v>
      </c>
      <c r="P940" s="2"/>
    </row>
    <row r="941" spans="1:16" ht="14" x14ac:dyDescent="0.15">
      <c r="A941" s="19" t="s">
        <v>969</v>
      </c>
      <c r="B941" s="7" t="s">
        <v>203</v>
      </c>
      <c r="C941" s="7" t="s">
        <v>426</v>
      </c>
      <c r="D941" s="19" t="s">
        <v>867</v>
      </c>
      <c r="E941" s="7" t="s">
        <v>427</v>
      </c>
      <c r="F941" s="7">
        <v>35800593</v>
      </c>
      <c r="G941" s="7"/>
      <c r="H941" s="7" t="s">
        <v>868</v>
      </c>
      <c r="I941" s="7">
        <v>1078</v>
      </c>
      <c r="J941" s="21">
        <v>43901</v>
      </c>
      <c r="K941" s="7" t="s">
        <v>10</v>
      </c>
      <c r="L941" s="5" t="s">
        <v>10</v>
      </c>
      <c r="M941" s="7">
        <v>544</v>
      </c>
      <c r="N941" s="7">
        <f t="shared" si="24"/>
        <v>652.79999999999995</v>
      </c>
      <c r="O941" s="7">
        <v>4492403</v>
      </c>
      <c r="P941" s="2"/>
    </row>
    <row r="942" spans="1:16" ht="14" x14ac:dyDescent="0.15">
      <c r="A942" s="19" t="s">
        <v>969</v>
      </c>
      <c r="B942" s="7" t="s">
        <v>203</v>
      </c>
      <c r="C942" s="7" t="s">
        <v>426</v>
      </c>
      <c r="D942" s="19" t="s">
        <v>867</v>
      </c>
      <c r="E942" s="7" t="s">
        <v>427</v>
      </c>
      <c r="F942" s="7">
        <v>35800593</v>
      </c>
      <c r="G942" s="7"/>
      <c r="H942" s="7" t="s">
        <v>868</v>
      </c>
      <c r="I942" s="7">
        <v>1078</v>
      </c>
      <c r="J942" s="21">
        <v>43901</v>
      </c>
      <c r="K942" s="7" t="s">
        <v>377</v>
      </c>
      <c r="L942" s="5" t="s">
        <v>13</v>
      </c>
      <c r="M942" s="7">
        <v>544</v>
      </c>
      <c r="N942" s="7">
        <f t="shared" si="24"/>
        <v>652.79999999999995</v>
      </c>
      <c r="O942" s="7">
        <v>4492403</v>
      </c>
      <c r="P942" s="2"/>
    </row>
    <row r="943" spans="1:16" ht="14" x14ac:dyDescent="0.15">
      <c r="A943" s="19" t="s">
        <v>969</v>
      </c>
      <c r="B943" s="7" t="s">
        <v>203</v>
      </c>
      <c r="C943" s="7" t="s">
        <v>426</v>
      </c>
      <c r="D943" s="19" t="s">
        <v>867</v>
      </c>
      <c r="E943" s="7" t="s">
        <v>427</v>
      </c>
      <c r="F943" s="7">
        <v>35800593</v>
      </c>
      <c r="G943" s="7"/>
      <c r="H943" s="7" t="s">
        <v>868</v>
      </c>
      <c r="I943" s="7">
        <v>1078</v>
      </c>
      <c r="J943" s="21">
        <v>43901</v>
      </c>
      <c r="K943" s="7" t="s">
        <v>281</v>
      </c>
      <c r="L943" s="5" t="s">
        <v>12</v>
      </c>
      <c r="M943" s="7">
        <v>400</v>
      </c>
      <c r="N943" s="7">
        <f t="shared" si="24"/>
        <v>480</v>
      </c>
      <c r="O943" s="7">
        <v>4492403</v>
      </c>
      <c r="P943" s="2"/>
    </row>
    <row r="944" spans="1:16" ht="14" x14ac:dyDescent="0.15">
      <c r="A944" s="19" t="s">
        <v>969</v>
      </c>
      <c r="B944" s="7" t="s">
        <v>203</v>
      </c>
      <c r="C944" s="7" t="s">
        <v>417</v>
      </c>
      <c r="D944" s="7">
        <v>50349287</v>
      </c>
      <c r="E944" s="7" t="s">
        <v>315</v>
      </c>
      <c r="F944" s="7">
        <v>35918501</v>
      </c>
      <c r="G944" s="7"/>
      <c r="H944" s="7" t="s">
        <v>872</v>
      </c>
      <c r="I944" s="7" t="s">
        <v>873</v>
      </c>
      <c r="J944" s="24">
        <v>43894</v>
      </c>
      <c r="K944" s="7" t="s">
        <v>276</v>
      </c>
      <c r="L944" s="5" t="s">
        <v>16</v>
      </c>
      <c r="M944" s="7">
        <f>SUM(61.25*8)</f>
        <v>490</v>
      </c>
      <c r="N944" s="7">
        <f t="shared" si="24"/>
        <v>588</v>
      </c>
      <c r="O944" s="7">
        <v>35918501</v>
      </c>
      <c r="P944" s="2"/>
    </row>
    <row r="945" spans="1:16" ht="14" x14ac:dyDescent="0.15">
      <c r="A945" s="19" t="s">
        <v>969</v>
      </c>
      <c r="B945" s="7" t="s">
        <v>203</v>
      </c>
      <c r="C945" s="7" t="s">
        <v>417</v>
      </c>
      <c r="D945" s="7">
        <v>50349287</v>
      </c>
      <c r="E945" s="7" t="s">
        <v>315</v>
      </c>
      <c r="F945" s="7">
        <v>35918501</v>
      </c>
      <c r="G945" s="7"/>
      <c r="H945" s="7" t="s">
        <v>872</v>
      </c>
      <c r="I945" s="7" t="s">
        <v>873</v>
      </c>
      <c r="J945" s="24">
        <v>43894</v>
      </c>
      <c r="K945" s="7" t="s">
        <v>285</v>
      </c>
      <c r="L945" s="5" t="s">
        <v>6</v>
      </c>
      <c r="M945" s="7">
        <f>61.25*8</f>
        <v>490</v>
      </c>
      <c r="N945" s="7">
        <f t="shared" si="24"/>
        <v>588</v>
      </c>
      <c r="O945" s="7">
        <v>35918501</v>
      </c>
      <c r="P945" s="2"/>
    </row>
    <row r="946" spans="1:16" ht="14" x14ac:dyDescent="0.15">
      <c r="A946" s="19" t="s">
        <v>969</v>
      </c>
      <c r="B946" s="7" t="s">
        <v>203</v>
      </c>
      <c r="C946" s="7" t="s">
        <v>417</v>
      </c>
      <c r="D946" s="7">
        <v>50349287</v>
      </c>
      <c r="E946" s="7" t="s">
        <v>315</v>
      </c>
      <c r="F946" s="7">
        <v>35918501</v>
      </c>
      <c r="G946" s="7"/>
      <c r="H946" s="7" t="s">
        <v>872</v>
      </c>
      <c r="I946" s="7" t="s">
        <v>873</v>
      </c>
      <c r="J946" s="24">
        <v>43894</v>
      </c>
      <c r="K946" s="7" t="s">
        <v>286</v>
      </c>
      <c r="L946" s="5" t="s">
        <v>6</v>
      </c>
      <c r="M946" s="7">
        <f>58.12*8</f>
        <v>464.96</v>
      </c>
      <c r="N946" s="7">
        <f t="shared" si="24"/>
        <v>557.952</v>
      </c>
      <c r="O946" s="7">
        <v>35918501</v>
      </c>
      <c r="P946" s="2"/>
    </row>
    <row r="947" spans="1:16" ht="14" x14ac:dyDescent="0.15">
      <c r="A947" s="19" t="s">
        <v>969</v>
      </c>
      <c r="B947" s="7" t="s">
        <v>203</v>
      </c>
      <c r="C947" s="7" t="s">
        <v>417</v>
      </c>
      <c r="D947" s="7">
        <v>50349287</v>
      </c>
      <c r="E947" s="7" t="s">
        <v>315</v>
      </c>
      <c r="F947" s="7">
        <v>35918501</v>
      </c>
      <c r="G947" s="7"/>
      <c r="H947" s="7" t="s">
        <v>872</v>
      </c>
      <c r="I947" s="7" t="s">
        <v>873</v>
      </c>
      <c r="J947" s="24">
        <v>43894</v>
      </c>
      <c r="K947" s="7" t="s">
        <v>10</v>
      </c>
      <c r="L947" s="5" t="s">
        <v>10</v>
      </c>
      <c r="M947" s="7">
        <f>61.25*8</f>
        <v>490</v>
      </c>
      <c r="N947" s="7">
        <f t="shared" si="24"/>
        <v>588</v>
      </c>
      <c r="O947" s="7">
        <v>35918501</v>
      </c>
      <c r="P947" s="2"/>
    </row>
    <row r="948" spans="1:16" ht="14" x14ac:dyDescent="0.15">
      <c r="A948" s="19" t="s">
        <v>969</v>
      </c>
      <c r="B948" s="7" t="s">
        <v>203</v>
      </c>
      <c r="C948" s="7" t="s">
        <v>417</v>
      </c>
      <c r="D948" s="7">
        <v>50349287</v>
      </c>
      <c r="E948" s="7" t="s">
        <v>315</v>
      </c>
      <c r="F948" s="7">
        <v>35918501</v>
      </c>
      <c r="G948" s="7"/>
      <c r="H948" s="7" t="s">
        <v>872</v>
      </c>
      <c r="I948" s="7" t="s">
        <v>873</v>
      </c>
      <c r="J948" s="24">
        <v>43894</v>
      </c>
      <c r="K948" s="7" t="s">
        <v>281</v>
      </c>
      <c r="L948" s="5" t="s">
        <v>12</v>
      </c>
      <c r="M948" s="7">
        <f>58.12*8</f>
        <v>464.96</v>
      </c>
      <c r="N948" s="7">
        <f t="shared" si="24"/>
        <v>557.952</v>
      </c>
      <c r="O948" s="7">
        <v>35918501</v>
      </c>
      <c r="P948" s="2"/>
    </row>
    <row r="949" spans="1:16" ht="14" x14ac:dyDescent="0.15">
      <c r="A949" s="19" t="s">
        <v>969</v>
      </c>
      <c r="B949" s="7" t="s">
        <v>203</v>
      </c>
      <c r="C949" s="7" t="s">
        <v>417</v>
      </c>
      <c r="D949" s="7">
        <v>50349287</v>
      </c>
      <c r="E949" s="7" t="s">
        <v>315</v>
      </c>
      <c r="F949" s="7">
        <v>35918501</v>
      </c>
      <c r="G949" s="7"/>
      <c r="H949" s="7" t="s">
        <v>872</v>
      </c>
      <c r="I949" s="7" t="s">
        <v>873</v>
      </c>
      <c r="J949" s="24">
        <v>43894</v>
      </c>
      <c r="K949" s="7" t="s">
        <v>15</v>
      </c>
      <c r="L949" s="5" t="s">
        <v>15</v>
      </c>
      <c r="M949" s="7">
        <f>58.12*8</f>
        <v>464.96</v>
      </c>
      <c r="N949" s="7">
        <f t="shared" si="24"/>
        <v>557.952</v>
      </c>
      <c r="O949" s="7">
        <v>35918501</v>
      </c>
      <c r="P949" s="2"/>
    </row>
    <row r="950" spans="1:16" ht="14" x14ac:dyDescent="0.15">
      <c r="A950" s="19" t="s">
        <v>969</v>
      </c>
      <c r="B950" s="7" t="s">
        <v>203</v>
      </c>
      <c r="C950" s="7" t="s">
        <v>874</v>
      </c>
      <c r="D950" s="7">
        <v>36061701</v>
      </c>
      <c r="E950" s="7" t="s">
        <v>315</v>
      </c>
      <c r="F950" s="7">
        <v>35918501</v>
      </c>
      <c r="G950" s="7"/>
      <c r="H950" s="7" t="s">
        <v>875</v>
      </c>
      <c r="I950" s="7" t="s">
        <v>876</v>
      </c>
      <c r="J950" s="21">
        <v>43893</v>
      </c>
      <c r="K950" s="7" t="s">
        <v>877</v>
      </c>
      <c r="L950" s="5" t="s">
        <v>9</v>
      </c>
      <c r="M950" s="7">
        <v>500</v>
      </c>
      <c r="N950" s="7">
        <f t="shared" si="24"/>
        <v>600</v>
      </c>
      <c r="O950" s="7">
        <v>4478281</v>
      </c>
      <c r="P950" s="2"/>
    </row>
    <row r="951" spans="1:16" ht="30" x14ac:dyDescent="0.15">
      <c r="A951" s="19" t="s">
        <v>969</v>
      </c>
      <c r="B951" s="7" t="s">
        <v>203</v>
      </c>
      <c r="C951" s="7" t="s">
        <v>515</v>
      </c>
      <c r="D951" s="7">
        <v>166073</v>
      </c>
      <c r="E951" s="7" t="s">
        <v>878</v>
      </c>
      <c r="F951" s="7">
        <v>35918501</v>
      </c>
      <c r="G951" s="7"/>
      <c r="H951" s="7" t="s">
        <v>879</v>
      </c>
      <c r="I951" s="20" t="s">
        <v>880</v>
      </c>
      <c r="J951" s="24">
        <v>43893</v>
      </c>
      <c r="K951" s="7" t="s">
        <v>881</v>
      </c>
      <c r="L951" s="5" t="s">
        <v>9</v>
      </c>
      <c r="M951" s="7">
        <f>60.4*8</f>
        <v>483.2</v>
      </c>
      <c r="N951" s="7">
        <f t="shared" si="24"/>
        <v>579.83999999999992</v>
      </c>
      <c r="O951" s="7">
        <v>4477412</v>
      </c>
      <c r="P951" s="2"/>
    </row>
    <row r="952" spans="1:16" ht="14" x14ac:dyDescent="0.15">
      <c r="A952" s="19" t="s">
        <v>969</v>
      </c>
      <c r="B952" s="7" t="s">
        <v>203</v>
      </c>
      <c r="C952" s="7" t="s">
        <v>415</v>
      </c>
      <c r="D952" s="7">
        <v>30845572</v>
      </c>
      <c r="E952" s="7" t="s">
        <v>720</v>
      </c>
      <c r="F952" s="7">
        <v>35785306</v>
      </c>
      <c r="G952" s="7"/>
      <c r="H952" s="7" t="s">
        <v>882</v>
      </c>
      <c r="I952" s="7">
        <v>6100002216</v>
      </c>
      <c r="J952" s="24">
        <v>43875</v>
      </c>
      <c r="K952" s="7" t="s">
        <v>673</v>
      </c>
      <c r="L952" s="5" t="s">
        <v>6</v>
      </c>
      <c r="M952" s="7">
        <v>932</v>
      </c>
      <c r="N952" s="7">
        <f t="shared" si="24"/>
        <v>1118.3999999999999</v>
      </c>
      <c r="O952" s="7">
        <v>4448596</v>
      </c>
      <c r="P952" s="2"/>
    </row>
    <row r="953" spans="1:16" ht="14" x14ac:dyDescent="0.15">
      <c r="A953" s="19" t="s">
        <v>969</v>
      </c>
      <c r="B953" s="7" t="s">
        <v>203</v>
      </c>
      <c r="C953" s="7" t="s">
        <v>415</v>
      </c>
      <c r="D953" s="7">
        <v>30845572</v>
      </c>
      <c r="E953" s="7" t="s">
        <v>720</v>
      </c>
      <c r="F953" s="7">
        <v>35785306</v>
      </c>
      <c r="G953" s="7"/>
      <c r="H953" s="7" t="s">
        <v>882</v>
      </c>
      <c r="I953" s="7">
        <v>6100002216</v>
      </c>
      <c r="J953" s="24">
        <v>43875</v>
      </c>
      <c r="K953" s="7" t="s">
        <v>883</v>
      </c>
      <c r="L953" s="5" t="s">
        <v>10</v>
      </c>
      <c r="M953" s="7">
        <v>419</v>
      </c>
      <c r="N953" s="7">
        <f t="shared" si="24"/>
        <v>502.79999999999995</v>
      </c>
      <c r="O953" s="7">
        <v>4448596</v>
      </c>
      <c r="P953" s="2"/>
    </row>
    <row r="954" spans="1:16" ht="14" x14ac:dyDescent="0.15">
      <c r="A954" s="19" t="s">
        <v>969</v>
      </c>
      <c r="B954" s="7" t="s">
        <v>203</v>
      </c>
      <c r="C954" s="7" t="s">
        <v>415</v>
      </c>
      <c r="D954" s="7">
        <v>30845572</v>
      </c>
      <c r="E954" s="7" t="s">
        <v>720</v>
      </c>
      <c r="F954" s="7">
        <v>35785306</v>
      </c>
      <c r="G954" s="7"/>
      <c r="H954" s="7" t="s">
        <v>882</v>
      </c>
      <c r="I954" s="7">
        <v>6100002216</v>
      </c>
      <c r="J954" s="24">
        <v>43875</v>
      </c>
      <c r="K954" s="7" t="s">
        <v>674</v>
      </c>
      <c r="L954" s="5" t="s">
        <v>14</v>
      </c>
      <c r="M954" s="7">
        <v>932</v>
      </c>
      <c r="N954" s="7">
        <f t="shared" si="24"/>
        <v>1118.3999999999999</v>
      </c>
      <c r="O954" s="7">
        <v>4448596</v>
      </c>
      <c r="P954" s="2"/>
    </row>
    <row r="955" spans="1:16" ht="14" x14ac:dyDescent="0.15">
      <c r="A955" s="19" t="s">
        <v>969</v>
      </c>
      <c r="B955" s="7" t="s">
        <v>203</v>
      </c>
      <c r="C955" s="7" t="s">
        <v>415</v>
      </c>
      <c r="D955" s="7">
        <v>30845572</v>
      </c>
      <c r="E955" s="7" t="s">
        <v>720</v>
      </c>
      <c r="F955" s="7">
        <v>35785306</v>
      </c>
      <c r="G955" s="7"/>
      <c r="H955" s="7" t="s">
        <v>882</v>
      </c>
      <c r="I955" s="7">
        <v>6100002216</v>
      </c>
      <c r="J955" s="24">
        <v>43875</v>
      </c>
      <c r="K955" s="7" t="s">
        <v>884</v>
      </c>
      <c r="L955" s="5" t="s">
        <v>13</v>
      </c>
      <c r="M955" s="7">
        <v>932</v>
      </c>
      <c r="N955" s="7">
        <f t="shared" si="24"/>
        <v>1118.3999999999999</v>
      </c>
      <c r="O955" s="7">
        <v>4448596</v>
      </c>
      <c r="P955" s="2"/>
    </row>
    <row r="956" spans="1:16" ht="14" x14ac:dyDescent="0.15">
      <c r="A956" s="19" t="s">
        <v>969</v>
      </c>
      <c r="B956" s="7" t="s">
        <v>203</v>
      </c>
      <c r="C956" s="7" t="s">
        <v>415</v>
      </c>
      <c r="D956" s="7">
        <v>30845572</v>
      </c>
      <c r="E956" s="7" t="s">
        <v>720</v>
      </c>
      <c r="F956" s="7">
        <v>35785306</v>
      </c>
      <c r="G956" s="7"/>
      <c r="H956" s="7" t="s">
        <v>882</v>
      </c>
      <c r="I956" s="7">
        <v>6100002216</v>
      </c>
      <c r="J956" s="24">
        <v>43875</v>
      </c>
      <c r="K956" s="7" t="s">
        <v>678</v>
      </c>
      <c r="L956" s="5" t="s">
        <v>819</v>
      </c>
      <c r="M956" s="7">
        <v>272</v>
      </c>
      <c r="N956" s="7">
        <f t="shared" si="24"/>
        <v>326.39999999999998</v>
      </c>
      <c r="O956" s="7">
        <v>4448596</v>
      </c>
      <c r="P956" s="2"/>
    </row>
    <row r="957" spans="1:16" ht="14" x14ac:dyDescent="0.15">
      <c r="A957" s="19" t="s">
        <v>969</v>
      </c>
      <c r="B957" s="7" t="s">
        <v>203</v>
      </c>
      <c r="C957" s="7" t="s">
        <v>415</v>
      </c>
      <c r="D957" s="7">
        <v>30845572</v>
      </c>
      <c r="E957" s="7" t="s">
        <v>720</v>
      </c>
      <c r="F957" s="7">
        <v>35785306</v>
      </c>
      <c r="G957" s="7"/>
      <c r="H957" s="7" t="s">
        <v>882</v>
      </c>
      <c r="I957" s="7">
        <v>6100002216</v>
      </c>
      <c r="J957" s="24">
        <v>43875</v>
      </c>
      <c r="K957" s="7" t="s">
        <v>281</v>
      </c>
      <c r="L957" s="5" t="s">
        <v>12</v>
      </c>
      <c r="M957" s="7">
        <v>419</v>
      </c>
      <c r="N957" s="7">
        <f t="shared" si="24"/>
        <v>502.79999999999995</v>
      </c>
      <c r="O957" s="7">
        <v>4448596</v>
      </c>
      <c r="P957" s="2"/>
    </row>
    <row r="958" spans="1:16" ht="14" x14ac:dyDescent="0.15">
      <c r="A958" s="19" t="s">
        <v>969</v>
      </c>
      <c r="B958" s="7" t="s">
        <v>203</v>
      </c>
      <c r="C958" s="7" t="s">
        <v>415</v>
      </c>
      <c r="D958" s="7">
        <v>30845572</v>
      </c>
      <c r="E958" s="7" t="s">
        <v>720</v>
      </c>
      <c r="F958" s="7">
        <v>35785306</v>
      </c>
      <c r="G958" s="7"/>
      <c r="H958" s="7" t="s">
        <v>882</v>
      </c>
      <c r="I958" s="7">
        <v>6100002216</v>
      </c>
      <c r="J958" s="24">
        <v>43875</v>
      </c>
      <c r="K958" s="7" t="s">
        <v>15</v>
      </c>
      <c r="L958" s="5" t="s">
        <v>15</v>
      </c>
      <c r="M958" s="7">
        <v>272</v>
      </c>
      <c r="N958" s="7">
        <f t="shared" si="24"/>
        <v>326.39999999999998</v>
      </c>
      <c r="O958" s="7">
        <v>4448596</v>
      </c>
      <c r="P958" s="2"/>
    </row>
    <row r="959" spans="1:16" ht="14" x14ac:dyDescent="0.15">
      <c r="A959" s="19" t="s">
        <v>969</v>
      </c>
      <c r="B959" s="7" t="s">
        <v>203</v>
      </c>
      <c r="C959" s="7" t="s">
        <v>415</v>
      </c>
      <c r="D959" s="7">
        <v>30845572</v>
      </c>
      <c r="E959" s="7" t="s">
        <v>720</v>
      </c>
      <c r="F959" s="7">
        <v>35785306</v>
      </c>
      <c r="G959" s="7"/>
      <c r="H959" s="7" t="s">
        <v>882</v>
      </c>
      <c r="I959" s="7">
        <v>6100002216</v>
      </c>
      <c r="J959" s="24">
        <v>43875</v>
      </c>
      <c r="K959" s="7" t="s">
        <v>675</v>
      </c>
      <c r="L959" s="5" t="s">
        <v>10</v>
      </c>
      <c r="M959" s="7">
        <v>419</v>
      </c>
      <c r="N959" s="7">
        <f t="shared" si="24"/>
        <v>502.79999999999995</v>
      </c>
      <c r="O959" s="7">
        <v>4448596</v>
      </c>
      <c r="P959" s="2"/>
    </row>
    <row r="960" spans="1:16" ht="14" x14ac:dyDescent="0.15">
      <c r="A960" s="19" t="s">
        <v>969</v>
      </c>
      <c r="B960" s="7" t="s">
        <v>203</v>
      </c>
      <c r="C960" s="7" t="s">
        <v>885</v>
      </c>
      <c r="D960" s="7">
        <v>699021</v>
      </c>
      <c r="E960" s="7" t="s">
        <v>886</v>
      </c>
      <c r="F960" s="7">
        <v>17316260</v>
      </c>
      <c r="G960" s="7"/>
      <c r="H960" s="7" t="s">
        <v>887</v>
      </c>
      <c r="I960" s="7">
        <v>1140000002</v>
      </c>
      <c r="J960" s="21">
        <v>44007</v>
      </c>
      <c r="K960" s="7" t="s">
        <v>888</v>
      </c>
      <c r="L960" s="5" t="s">
        <v>14</v>
      </c>
      <c r="M960" s="7">
        <v>264</v>
      </c>
      <c r="N960" s="7">
        <f t="shared" si="24"/>
        <v>316.8</v>
      </c>
      <c r="O960" s="7">
        <v>4830144</v>
      </c>
      <c r="P960" s="2"/>
    </row>
    <row r="961" spans="1:16" ht="14" x14ac:dyDescent="0.15">
      <c r="A961" s="19" t="s">
        <v>969</v>
      </c>
      <c r="B961" s="7" t="s">
        <v>203</v>
      </c>
      <c r="C961" s="7" t="s">
        <v>885</v>
      </c>
      <c r="D961" s="7">
        <v>699021</v>
      </c>
      <c r="E961" s="7" t="s">
        <v>886</v>
      </c>
      <c r="F961" s="7">
        <v>17316260</v>
      </c>
      <c r="G961" s="7"/>
      <c r="H961" s="7" t="s">
        <v>887</v>
      </c>
      <c r="I961" s="7">
        <v>1140000002</v>
      </c>
      <c r="J961" s="21">
        <v>44007</v>
      </c>
      <c r="K961" s="7" t="s">
        <v>889</v>
      </c>
      <c r="L961" s="5" t="s">
        <v>16</v>
      </c>
      <c r="M961" s="7">
        <f>45*8</f>
        <v>360</v>
      </c>
      <c r="N961" s="7">
        <f t="shared" si="24"/>
        <v>432</v>
      </c>
      <c r="O961" s="7">
        <v>4830144</v>
      </c>
      <c r="P961" s="2"/>
    </row>
    <row r="962" spans="1:16" ht="15" x14ac:dyDescent="0.15">
      <c r="A962" s="19" t="s">
        <v>969</v>
      </c>
      <c r="B962" s="7" t="s">
        <v>203</v>
      </c>
      <c r="C962" s="7" t="s">
        <v>890</v>
      </c>
      <c r="D962" s="7">
        <v>164712</v>
      </c>
      <c r="E962" s="7" t="s">
        <v>891</v>
      </c>
      <c r="F962" s="7">
        <v>17316260</v>
      </c>
      <c r="G962" s="7"/>
      <c r="H962" s="7" t="s">
        <v>892</v>
      </c>
      <c r="I962" s="20" t="s">
        <v>893</v>
      </c>
      <c r="J962" s="24">
        <v>44010</v>
      </c>
      <c r="K962" s="7" t="s">
        <v>276</v>
      </c>
      <c r="L962" s="5" t="s">
        <v>16</v>
      </c>
      <c r="M962" s="7">
        <f>65*8</f>
        <v>520</v>
      </c>
      <c r="N962" s="7">
        <f t="shared" si="24"/>
        <v>624</v>
      </c>
      <c r="O962" s="7">
        <v>4825518</v>
      </c>
      <c r="P962" s="2"/>
    </row>
    <row r="963" spans="1:16" ht="15" x14ac:dyDescent="0.15">
      <c r="A963" s="19" t="s">
        <v>969</v>
      </c>
      <c r="B963" s="7" t="s">
        <v>203</v>
      </c>
      <c r="C963" s="7" t="s">
        <v>890</v>
      </c>
      <c r="D963" s="7">
        <v>164712</v>
      </c>
      <c r="E963" s="7" t="s">
        <v>891</v>
      </c>
      <c r="F963" s="7">
        <v>17316260</v>
      </c>
      <c r="G963" s="7"/>
      <c r="H963" s="7" t="s">
        <v>892</v>
      </c>
      <c r="I963" s="20" t="s">
        <v>893</v>
      </c>
      <c r="J963" s="24">
        <v>44010</v>
      </c>
      <c r="K963" s="7" t="s">
        <v>10</v>
      </c>
      <c r="L963" s="5" t="s">
        <v>10</v>
      </c>
      <c r="M963" s="7">
        <f>55*8</f>
        <v>440</v>
      </c>
      <c r="N963" s="7">
        <f t="shared" si="24"/>
        <v>528</v>
      </c>
      <c r="O963" s="7">
        <v>4825518</v>
      </c>
      <c r="P963" s="2"/>
    </row>
    <row r="964" spans="1:16" ht="15" x14ac:dyDescent="0.15">
      <c r="A964" s="19" t="s">
        <v>969</v>
      </c>
      <c r="B964" s="7" t="s">
        <v>203</v>
      </c>
      <c r="C964" s="7" t="s">
        <v>890</v>
      </c>
      <c r="D964" s="7">
        <v>164712</v>
      </c>
      <c r="E964" s="7" t="s">
        <v>891</v>
      </c>
      <c r="F964" s="7">
        <v>17316260</v>
      </c>
      <c r="G964" s="7"/>
      <c r="H964" s="7" t="s">
        <v>892</v>
      </c>
      <c r="I964" s="20" t="s">
        <v>893</v>
      </c>
      <c r="J964" s="24">
        <v>44010</v>
      </c>
      <c r="K964" s="7" t="s">
        <v>894</v>
      </c>
      <c r="L964" s="5" t="s">
        <v>14</v>
      </c>
      <c r="M964" s="7">
        <f>45*8</f>
        <v>360</v>
      </c>
      <c r="N964" s="7">
        <f t="shared" si="24"/>
        <v>432</v>
      </c>
      <c r="O964" s="7">
        <v>4825518</v>
      </c>
      <c r="P964" s="2"/>
    </row>
    <row r="965" spans="1:16" ht="15" x14ac:dyDescent="0.15">
      <c r="A965" s="19" t="s">
        <v>969</v>
      </c>
      <c r="B965" s="7" t="s">
        <v>203</v>
      </c>
      <c r="C965" s="7" t="s">
        <v>890</v>
      </c>
      <c r="D965" s="7">
        <v>164712</v>
      </c>
      <c r="E965" s="7" t="s">
        <v>891</v>
      </c>
      <c r="F965" s="7">
        <v>17316260</v>
      </c>
      <c r="G965" s="7"/>
      <c r="H965" s="7" t="s">
        <v>892</v>
      </c>
      <c r="I965" s="20" t="s">
        <v>893</v>
      </c>
      <c r="J965" s="24">
        <v>44010</v>
      </c>
      <c r="K965" s="7" t="s">
        <v>679</v>
      </c>
      <c r="L965" s="5" t="s">
        <v>12</v>
      </c>
      <c r="M965" s="7">
        <f>45*8</f>
        <v>360</v>
      </c>
      <c r="N965" s="7">
        <f t="shared" si="24"/>
        <v>432</v>
      </c>
      <c r="O965" s="7">
        <v>4825518</v>
      </c>
      <c r="P965" s="2"/>
    </row>
    <row r="966" spans="1:16" ht="14" x14ac:dyDescent="0.15">
      <c r="A966" s="19" t="s">
        <v>969</v>
      </c>
      <c r="B966" s="7" t="s">
        <v>203</v>
      </c>
      <c r="C966" s="7" t="s">
        <v>317</v>
      </c>
      <c r="D966" s="7">
        <v>47232480</v>
      </c>
      <c r="E966" s="7" t="s">
        <v>895</v>
      </c>
      <c r="F966" s="7">
        <v>35706503</v>
      </c>
      <c r="G966" s="7"/>
      <c r="H966" s="7" t="s">
        <v>896</v>
      </c>
      <c r="I966" s="7" t="s">
        <v>897</v>
      </c>
      <c r="J966" s="21">
        <v>43945</v>
      </c>
      <c r="K966" s="7" t="s">
        <v>14</v>
      </c>
      <c r="L966" s="5" t="s">
        <v>14</v>
      </c>
      <c r="M966" s="7">
        <f>29*8</f>
        <v>232</v>
      </c>
      <c r="N966" s="7">
        <f t="shared" si="24"/>
        <v>278.39999999999998</v>
      </c>
      <c r="O966" s="7">
        <v>4599300</v>
      </c>
      <c r="P966" s="2"/>
    </row>
    <row r="967" spans="1:16" ht="30" x14ac:dyDescent="0.15">
      <c r="A967" s="19" t="s">
        <v>969</v>
      </c>
      <c r="B967" s="7" t="s">
        <v>203</v>
      </c>
      <c r="C967" s="20" t="s">
        <v>29</v>
      </c>
      <c r="D967" s="7">
        <v>166197</v>
      </c>
      <c r="E967" s="7" t="s">
        <v>86</v>
      </c>
      <c r="F967" s="7">
        <v>35743468</v>
      </c>
      <c r="G967" s="7"/>
      <c r="H967" s="7" t="s">
        <v>898</v>
      </c>
      <c r="I967" s="7" t="s">
        <v>899</v>
      </c>
      <c r="J967" s="25">
        <v>43907</v>
      </c>
      <c r="K967" s="7" t="s">
        <v>276</v>
      </c>
      <c r="L967" s="5" t="s">
        <v>16</v>
      </c>
      <c r="M967" s="7">
        <f>89*8</f>
        <v>712</v>
      </c>
      <c r="N967" s="7">
        <f t="shared" si="24"/>
        <v>854.4</v>
      </c>
      <c r="O967" s="7">
        <v>4498890</v>
      </c>
      <c r="P967" s="2"/>
    </row>
    <row r="968" spans="1:16" ht="45" x14ac:dyDescent="0.15">
      <c r="A968" s="19" t="s">
        <v>969</v>
      </c>
      <c r="B968" s="7" t="s">
        <v>203</v>
      </c>
      <c r="C968" s="26" t="s">
        <v>1035</v>
      </c>
      <c r="D968" s="7">
        <v>42181810</v>
      </c>
      <c r="E968" s="20" t="s">
        <v>201</v>
      </c>
      <c r="F968" s="7">
        <v>36328057</v>
      </c>
      <c r="G968" s="7"/>
      <c r="H968" s="7" t="s">
        <v>900</v>
      </c>
      <c r="I968" s="20" t="s">
        <v>901</v>
      </c>
      <c r="J968" s="21">
        <v>43871</v>
      </c>
      <c r="K968" s="7" t="s">
        <v>8</v>
      </c>
      <c r="L968" s="5" t="s">
        <v>8</v>
      </c>
      <c r="M968" s="7">
        <v>480</v>
      </c>
      <c r="N968" s="7">
        <f t="shared" si="24"/>
        <v>576</v>
      </c>
      <c r="O968" s="7">
        <v>4441153</v>
      </c>
      <c r="P968" s="2"/>
    </row>
    <row r="969" spans="1:16" ht="30" x14ac:dyDescent="0.15">
      <c r="A969" s="19" t="s">
        <v>969</v>
      </c>
      <c r="B969" s="7" t="s">
        <v>203</v>
      </c>
      <c r="C969" s="7" t="s">
        <v>714</v>
      </c>
      <c r="D969" s="7">
        <v>35823542</v>
      </c>
      <c r="E969" s="7" t="s">
        <v>719</v>
      </c>
      <c r="F969" s="7">
        <v>603783</v>
      </c>
      <c r="G969" s="7"/>
      <c r="H969" s="7" t="s">
        <v>902</v>
      </c>
      <c r="I969" s="20" t="s">
        <v>903</v>
      </c>
      <c r="J969" s="21">
        <v>43852</v>
      </c>
      <c r="K969" s="7" t="s">
        <v>904</v>
      </c>
      <c r="L969" s="5" t="s">
        <v>9</v>
      </c>
      <c r="M969" s="7">
        <v>857</v>
      </c>
      <c r="N969" s="7">
        <f t="shared" si="24"/>
        <v>1028.3999999999999</v>
      </c>
      <c r="O969" s="7">
        <v>4417246</v>
      </c>
      <c r="P969" s="2"/>
    </row>
    <row r="970" spans="1:16" ht="45" x14ac:dyDescent="0.15">
      <c r="A970" s="19" t="s">
        <v>969</v>
      </c>
      <c r="B970" s="7" t="s">
        <v>203</v>
      </c>
      <c r="C970" s="20" t="s">
        <v>515</v>
      </c>
      <c r="D970" s="7">
        <v>166073</v>
      </c>
      <c r="E970" s="7" t="s">
        <v>905</v>
      </c>
      <c r="F970" s="7">
        <v>30813182</v>
      </c>
      <c r="G970" s="7"/>
      <c r="H970" s="7" t="s">
        <v>906</v>
      </c>
      <c r="I970" s="20" t="s">
        <v>907</v>
      </c>
      <c r="J970" s="21">
        <v>43976</v>
      </c>
      <c r="K970" s="7" t="s">
        <v>908</v>
      </c>
      <c r="L970" s="5" t="s">
        <v>16</v>
      </c>
      <c r="M970" s="7">
        <v>660</v>
      </c>
      <c r="N970" s="7">
        <f t="shared" si="24"/>
        <v>792</v>
      </c>
      <c r="O970" s="7">
        <v>4709448</v>
      </c>
      <c r="P970" s="2"/>
    </row>
    <row r="971" spans="1:16" ht="45" x14ac:dyDescent="0.15">
      <c r="A971" s="19" t="s">
        <v>969</v>
      </c>
      <c r="B971" s="7" t="s">
        <v>203</v>
      </c>
      <c r="C971" s="20" t="s">
        <v>515</v>
      </c>
      <c r="D971" s="7">
        <v>166073</v>
      </c>
      <c r="E971" s="7" t="s">
        <v>905</v>
      </c>
      <c r="F971" s="7">
        <v>30813182</v>
      </c>
      <c r="G971" s="7"/>
      <c r="H971" s="7" t="s">
        <v>906</v>
      </c>
      <c r="I971" s="20" t="s">
        <v>907</v>
      </c>
      <c r="J971" s="21">
        <v>43976</v>
      </c>
      <c r="K971" s="7" t="s">
        <v>909</v>
      </c>
      <c r="L971" s="5" t="s">
        <v>6</v>
      </c>
      <c r="M971" s="7">
        <v>400</v>
      </c>
      <c r="N971" s="7">
        <f t="shared" si="24"/>
        <v>480</v>
      </c>
      <c r="O971" s="7">
        <v>4709448</v>
      </c>
      <c r="P971" s="2"/>
    </row>
    <row r="972" spans="1:16" ht="45" x14ac:dyDescent="0.15">
      <c r="A972" s="19" t="s">
        <v>969</v>
      </c>
      <c r="B972" s="7" t="s">
        <v>203</v>
      </c>
      <c r="C972" s="20" t="s">
        <v>515</v>
      </c>
      <c r="D972" s="7">
        <v>166073</v>
      </c>
      <c r="E972" s="7" t="s">
        <v>905</v>
      </c>
      <c r="F972" s="7">
        <v>30813182</v>
      </c>
      <c r="G972" s="7"/>
      <c r="H972" s="7" t="s">
        <v>906</v>
      </c>
      <c r="I972" s="20" t="s">
        <v>907</v>
      </c>
      <c r="J972" s="21">
        <v>43976</v>
      </c>
      <c r="K972" s="7" t="s">
        <v>910</v>
      </c>
      <c r="L972" s="5" t="s">
        <v>6</v>
      </c>
      <c r="M972" s="7">
        <v>400</v>
      </c>
      <c r="N972" s="7">
        <f t="shared" si="24"/>
        <v>480</v>
      </c>
      <c r="O972" s="7">
        <v>4709448</v>
      </c>
      <c r="P972" s="2"/>
    </row>
    <row r="973" spans="1:16" ht="45" x14ac:dyDescent="0.15">
      <c r="A973" s="19" t="s">
        <v>969</v>
      </c>
      <c r="B973" s="7" t="s">
        <v>203</v>
      </c>
      <c r="C973" s="20" t="s">
        <v>515</v>
      </c>
      <c r="D973" s="7">
        <v>166073</v>
      </c>
      <c r="E973" s="7" t="s">
        <v>905</v>
      </c>
      <c r="F973" s="7">
        <v>30813182</v>
      </c>
      <c r="G973" s="7"/>
      <c r="H973" s="7" t="s">
        <v>906</v>
      </c>
      <c r="I973" s="20" t="s">
        <v>907</v>
      </c>
      <c r="J973" s="21">
        <v>43976</v>
      </c>
      <c r="K973" s="7" t="s">
        <v>911</v>
      </c>
      <c r="L973" s="5" t="s">
        <v>9</v>
      </c>
      <c r="M973" s="7">
        <v>300</v>
      </c>
      <c r="N973" s="7">
        <f t="shared" si="24"/>
        <v>360</v>
      </c>
      <c r="O973" s="7">
        <v>4709448</v>
      </c>
      <c r="P973" s="2"/>
    </row>
    <row r="974" spans="1:16" ht="45" x14ac:dyDescent="0.15">
      <c r="A974" s="19" t="s">
        <v>969</v>
      </c>
      <c r="B974" s="7" t="s">
        <v>203</v>
      </c>
      <c r="C974" s="20" t="s">
        <v>515</v>
      </c>
      <c r="D974" s="7">
        <v>166073</v>
      </c>
      <c r="E974" s="7" t="s">
        <v>905</v>
      </c>
      <c r="F974" s="7">
        <v>30813182</v>
      </c>
      <c r="G974" s="7"/>
      <c r="H974" s="7" t="s">
        <v>906</v>
      </c>
      <c r="I974" s="20" t="s">
        <v>907</v>
      </c>
      <c r="J974" s="21">
        <v>43976</v>
      </c>
      <c r="K974" s="7" t="s">
        <v>912</v>
      </c>
      <c r="L974" s="5" t="s">
        <v>10</v>
      </c>
      <c r="M974" s="7">
        <v>400</v>
      </c>
      <c r="N974" s="7">
        <f t="shared" si="24"/>
        <v>480</v>
      </c>
      <c r="O974" s="7">
        <v>4709448</v>
      </c>
      <c r="P974" s="2"/>
    </row>
    <row r="975" spans="1:16" ht="45" x14ac:dyDescent="0.15">
      <c r="A975" s="19" t="s">
        <v>969</v>
      </c>
      <c r="B975" s="7" t="s">
        <v>203</v>
      </c>
      <c r="C975" s="20" t="s">
        <v>515</v>
      </c>
      <c r="D975" s="7">
        <v>166073</v>
      </c>
      <c r="E975" s="7" t="s">
        <v>905</v>
      </c>
      <c r="F975" s="7">
        <v>30813182</v>
      </c>
      <c r="G975" s="7"/>
      <c r="H975" s="7" t="s">
        <v>906</v>
      </c>
      <c r="I975" s="20" t="s">
        <v>907</v>
      </c>
      <c r="J975" s="21">
        <v>43976</v>
      </c>
      <c r="K975" s="7" t="s">
        <v>913</v>
      </c>
      <c r="L975" s="5" t="s">
        <v>10</v>
      </c>
      <c r="M975" s="7">
        <v>600</v>
      </c>
      <c r="N975" s="7">
        <f t="shared" si="24"/>
        <v>720</v>
      </c>
      <c r="O975" s="7">
        <v>4709448</v>
      </c>
      <c r="P975" s="2"/>
    </row>
    <row r="976" spans="1:16" ht="30" x14ac:dyDescent="0.15">
      <c r="A976" s="19" t="s">
        <v>969</v>
      </c>
      <c r="B976" s="7" t="s">
        <v>203</v>
      </c>
      <c r="C976" s="7" t="s">
        <v>29</v>
      </c>
      <c r="D976" s="7">
        <v>166197</v>
      </c>
      <c r="E976" s="7" t="s">
        <v>47</v>
      </c>
      <c r="F976" s="7">
        <v>36785512</v>
      </c>
      <c r="G976" s="7"/>
      <c r="H976" s="7" t="s">
        <v>914</v>
      </c>
      <c r="I976" s="20" t="s">
        <v>915</v>
      </c>
      <c r="J976" s="21">
        <v>43921</v>
      </c>
      <c r="K976" s="7" t="s">
        <v>916</v>
      </c>
      <c r="L976" s="5" t="s">
        <v>6</v>
      </c>
      <c r="M976" s="7">
        <v>450</v>
      </c>
      <c r="N976" s="7">
        <f t="shared" si="24"/>
        <v>540</v>
      </c>
      <c r="O976" s="7">
        <v>4518070</v>
      </c>
      <c r="P976" s="2"/>
    </row>
    <row r="977" spans="1:16" ht="30" x14ac:dyDescent="0.15">
      <c r="A977" s="19" t="s">
        <v>969</v>
      </c>
      <c r="B977" s="7" t="s">
        <v>203</v>
      </c>
      <c r="C977" s="7" t="s">
        <v>29</v>
      </c>
      <c r="D977" s="7">
        <v>166197</v>
      </c>
      <c r="E977" s="7" t="s">
        <v>47</v>
      </c>
      <c r="F977" s="7">
        <v>36785512</v>
      </c>
      <c r="G977" s="7"/>
      <c r="H977" s="7" t="s">
        <v>914</v>
      </c>
      <c r="I977" s="20" t="s">
        <v>915</v>
      </c>
      <c r="J977" s="21">
        <v>43921</v>
      </c>
      <c r="K977" s="7" t="s">
        <v>917</v>
      </c>
      <c r="L977" s="5" t="s">
        <v>12</v>
      </c>
      <c r="M977" s="7">
        <v>500</v>
      </c>
      <c r="N977" s="7">
        <f t="shared" si="24"/>
        <v>600</v>
      </c>
      <c r="O977" s="7">
        <v>4518070</v>
      </c>
      <c r="P977" s="2"/>
    </row>
    <row r="978" spans="1:16" ht="30" x14ac:dyDescent="0.15">
      <c r="A978" s="19" t="s">
        <v>969</v>
      </c>
      <c r="B978" s="7" t="s">
        <v>203</v>
      </c>
      <c r="C978" s="7" t="s">
        <v>29</v>
      </c>
      <c r="D978" s="7">
        <v>166197</v>
      </c>
      <c r="E978" s="7" t="s">
        <v>47</v>
      </c>
      <c r="F978" s="7">
        <v>36785512</v>
      </c>
      <c r="G978" s="7"/>
      <c r="H978" s="7" t="s">
        <v>914</v>
      </c>
      <c r="I978" s="20" t="s">
        <v>915</v>
      </c>
      <c r="J978" s="21">
        <v>43921</v>
      </c>
      <c r="K978" s="7" t="s">
        <v>918</v>
      </c>
      <c r="L978" s="5" t="s">
        <v>13</v>
      </c>
      <c r="M978" s="7">
        <v>750</v>
      </c>
      <c r="N978" s="7">
        <f t="shared" si="24"/>
        <v>900</v>
      </c>
      <c r="O978" s="7">
        <v>4518070</v>
      </c>
      <c r="P978" s="2"/>
    </row>
    <row r="979" spans="1:16" ht="30" x14ac:dyDescent="0.15">
      <c r="A979" s="19" t="s">
        <v>969</v>
      </c>
      <c r="B979" s="7" t="s">
        <v>203</v>
      </c>
      <c r="C979" s="7" t="s">
        <v>29</v>
      </c>
      <c r="D979" s="7">
        <v>166197</v>
      </c>
      <c r="E979" s="7" t="s">
        <v>47</v>
      </c>
      <c r="F979" s="7">
        <v>36785512</v>
      </c>
      <c r="G979" s="7"/>
      <c r="H979" s="7" t="s">
        <v>914</v>
      </c>
      <c r="I979" s="20" t="s">
        <v>915</v>
      </c>
      <c r="J979" s="21">
        <v>43921</v>
      </c>
      <c r="K979" s="7" t="s">
        <v>919</v>
      </c>
      <c r="L979" s="5" t="s">
        <v>13</v>
      </c>
      <c r="M979" s="7">
        <v>750</v>
      </c>
      <c r="N979" s="7">
        <f t="shared" si="24"/>
        <v>900</v>
      </c>
      <c r="O979" s="7">
        <v>4518070</v>
      </c>
      <c r="P979" s="2"/>
    </row>
    <row r="980" spans="1:16" ht="30" x14ac:dyDescent="0.15">
      <c r="A980" s="19" t="s">
        <v>969</v>
      </c>
      <c r="B980" s="7" t="s">
        <v>203</v>
      </c>
      <c r="C980" s="7" t="s">
        <v>29</v>
      </c>
      <c r="D980" s="7">
        <v>166197</v>
      </c>
      <c r="E980" s="7" t="s">
        <v>47</v>
      </c>
      <c r="F980" s="7">
        <v>36785512</v>
      </c>
      <c r="G980" s="7"/>
      <c r="H980" s="7" t="s">
        <v>914</v>
      </c>
      <c r="I980" s="20" t="s">
        <v>915</v>
      </c>
      <c r="J980" s="21">
        <v>43921</v>
      </c>
      <c r="K980" s="7" t="s">
        <v>920</v>
      </c>
      <c r="L980" s="5" t="s">
        <v>14</v>
      </c>
      <c r="M980" s="7">
        <v>600</v>
      </c>
      <c r="N980" s="7">
        <f t="shared" si="24"/>
        <v>720</v>
      </c>
      <c r="O980" s="7">
        <v>4518070</v>
      </c>
      <c r="P980" s="2"/>
    </row>
    <row r="981" spans="1:16" ht="30" x14ac:dyDescent="0.15">
      <c r="A981" s="19" t="s">
        <v>969</v>
      </c>
      <c r="B981" s="7" t="s">
        <v>203</v>
      </c>
      <c r="C981" s="7" t="s">
        <v>29</v>
      </c>
      <c r="D981" s="7">
        <v>166197</v>
      </c>
      <c r="E981" s="7" t="s">
        <v>47</v>
      </c>
      <c r="F981" s="7">
        <v>36785512</v>
      </c>
      <c r="G981" s="7"/>
      <c r="H981" s="7" t="s">
        <v>914</v>
      </c>
      <c r="I981" s="20" t="s">
        <v>915</v>
      </c>
      <c r="J981" s="21">
        <v>43921</v>
      </c>
      <c r="K981" s="7" t="s">
        <v>680</v>
      </c>
      <c r="L981" s="5" t="s">
        <v>15</v>
      </c>
      <c r="M981" s="7">
        <v>550</v>
      </c>
      <c r="N981" s="7">
        <f t="shared" si="24"/>
        <v>660</v>
      </c>
      <c r="O981" s="7">
        <v>4518070</v>
      </c>
      <c r="P981" s="2"/>
    </row>
    <row r="982" spans="1:16" ht="60" x14ac:dyDescent="0.15">
      <c r="A982" s="19" t="s">
        <v>969</v>
      </c>
      <c r="B982" s="7" t="s">
        <v>203</v>
      </c>
      <c r="C982" s="20" t="s">
        <v>921</v>
      </c>
      <c r="D982" s="7">
        <v>35829141</v>
      </c>
      <c r="E982" s="7" t="s">
        <v>509</v>
      </c>
      <c r="F982" s="7">
        <v>35955678</v>
      </c>
      <c r="G982" s="7"/>
      <c r="H982" s="7" t="s">
        <v>922</v>
      </c>
      <c r="I982" s="20" t="s">
        <v>923</v>
      </c>
      <c r="J982" s="21">
        <v>43957</v>
      </c>
      <c r="K982" s="7" t="s">
        <v>8</v>
      </c>
      <c r="L982" s="5" t="s">
        <v>8</v>
      </c>
      <c r="M982" s="7">
        <f>95*8</f>
        <v>760</v>
      </c>
      <c r="N982" s="7">
        <f t="shared" si="24"/>
        <v>912</v>
      </c>
      <c r="O982" s="7">
        <v>4609527</v>
      </c>
      <c r="P982" s="2"/>
    </row>
    <row r="983" spans="1:16" ht="60" x14ac:dyDescent="0.15">
      <c r="A983" s="19" t="s">
        <v>969</v>
      </c>
      <c r="B983" s="7" t="s">
        <v>203</v>
      </c>
      <c r="C983" s="20" t="s">
        <v>921</v>
      </c>
      <c r="D983" s="7">
        <v>35829141</v>
      </c>
      <c r="E983" s="7" t="s">
        <v>509</v>
      </c>
      <c r="F983" s="7">
        <v>35955678</v>
      </c>
      <c r="G983" s="7"/>
      <c r="H983" s="7" t="s">
        <v>924</v>
      </c>
      <c r="I983" s="20" t="s">
        <v>925</v>
      </c>
      <c r="J983" s="21">
        <v>43893</v>
      </c>
      <c r="K983" s="7" t="s">
        <v>8</v>
      </c>
      <c r="L983" s="5" t="s">
        <v>8</v>
      </c>
      <c r="M983" s="7">
        <v>640</v>
      </c>
      <c r="N983" s="7">
        <f t="shared" si="24"/>
        <v>768</v>
      </c>
      <c r="O983" s="7">
        <v>4476685</v>
      </c>
      <c r="P983" s="2"/>
    </row>
    <row r="984" spans="1:16" ht="60" x14ac:dyDescent="0.15">
      <c r="A984" s="19" t="s">
        <v>969</v>
      </c>
      <c r="B984" s="7" t="s">
        <v>203</v>
      </c>
      <c r="C984" s="20" t="s">
        <v>921</v>
      </c>
      <c r="D984" s="7">
        <v>35829141</v>
      </c>
      <c r="E984" s="7" t="s">
        <v>509</v>
      </c>
      <c r="F984" s="7">
        <v>35955678</v>
      </c>
      <c r="G984" s="7"/>
      <c r="H984" s="7" t="s">
        <v>924</v>
      </c>
      <c r="I984" s="20" t="s">
        <v>925</v>
      </c>
      <c r="J984" s="21">
        <v>43893</v>
      </c>
      <c r="K984" s="7" t="s">
        <v>8</v>
      </c>
      <c r="L984" s="5" t="s">
        <v>8</v>
      </c>
      <c r="M984" s="7">
        <v>720</v>
      </c>
      <c r="N984" s="7">
        <f t="shared" si="24"/>
        <v>864</v>
      </c>
      <c r="O984" s="7">
        <v>4476685</v>
      </c>
      <c r="P984" s="2"/>
    </row>
    <row r="985" spans="1:16" ht="60" x14ac:dyDescent="0.15">
      <c r="A985" s="19" t="s">
        <v>969</v>
      </c>
      <c r="B985" s="7" t="s">
        <v>203</v>
      </c>
      <c r="C985" s="20" t="s">
        <v>921</v>
      </c>
      <c r="D985" s="7">
        <v>35829141</v>
      </c>
      <c r="E985" s="7" t="s">
        <v>509</v>
      </c>
      <c r="F985" s="7">
        <v>35955678</v>
      </c>
      <c r="G985" s="7"/>
      <c r="H985" s="7" t="s">
        <v>924</v>
      </c>
      <c r="I985" s="20" t="s">
        <v>925</v>
      </c>
      <c r="J985" s="21">
        <v>43893</v>
      </c>
      <c r="K985" s="7" t="s">
        <v>8</v>
      </c>
      <c r="L985" s="5" t="s">
        <v>8</v>
      </c>
      <c r="M985" s="7">
        <v>720</v>
      </c>
      <c r="N985" s="7">
        <f t="shared" si="24"/>
        <v>864</v>
      </c>
      <c r="O985" s="7">
        <v>4476685</v>
      </c>
      <c r="P985" s="2"/>
    </row>
    <row r="986" spans="1:16" ht="60" x14ac:dyDescent="0.15">
      <c r="A986" s="19" t="s">
        <v>969</v>
      </c>
      <c r="B986" s="7" t="s">
        <v>203</v>
      </c>
      <c r="C986" s="20" t="s">
        <v>921</v>
      </c>
      <c r="D986" s="7">
        <v>35829141</v>
      </c>
      <c r="E986" s="7" t="s">
        <v>509</v>
      </c>
      <c r="F986" s="7">
        <v>35955678</v>
      </c>
      <c r="G986" s="7"/>
      <c r="H986" s="7" t="s">
        <v>924</v>
      </c>
      <c r="I986" s="20" t="s">
        <v>925</v>
      </c>
      <c r="J986" s="21">
        <v>43893</v>
      </c>
      <c r="K986" s="7" t="s">
        <v>8</v>
      </c>
      <c r="L986" s="5" t="s">
        <v>8</v>
      </c>
      <c r="M986" s="7">
        <v>720</v>
      </c>
      <c r="N986" s="7">
        <f t="shared" si="24"/>
        <v>864</v>
      </c>
      <c r="O986" s="7">
        <v>4476685</v>
      </c>
      <c r="P986" s="2"/>
    </row>
    <row r="987" spans="1:16" ht="60" x14ac:dyDescent="0.15">
      <c r="A987" s="19" t="s">
        <v>969</v>
      </c>
      <c r="B987" s="7" t="s">
        <v>203</v>
      </c>
      <c r="C987" s="20" t="s">
        <v>921</v>
      </c>
      <c r="D987" s="7">
        <v>35829141</v>
      </c>
      <c r="E987" s="7" t="s">
        <v>509</v>
      </c>
      <c r="F987" s="7">
        <v>35955678</v>
      </c>
      <c r="G987" s="7"/>
      <c r="H987" s="7" t="s">
        <v>924</v>
      </c>
      <c r="I987" s="20" t="s">
        <v>925</v>
      </c>
      <c r="J987" s="21">
        <v>43893</v>
      </c>
      <c r="K987" s="7" t="s">
        <v>8</v>
      </c>
      <c r="L987" s="5" t="s">
        <v>8</v>
      </c>
      <c r="M987" s="7">
        <v>720</v>
      </c>
      <c r="N987" s="7">
        <f t="shared" si="24"/>
        <v>864</v>
      </c>
      <c r="O987" s="7">
        <v>4476685</v>
      </c>
      <c r="P987" s="2"/>
    </row>
    <row r="988" spans="1:16" ht="14" x14ac:dyDescent="0.15">
      <c r="A988" s="19" t="s">
        <v>969</v>
      </c>
      <c r="B988" s="7" t="s">
        <v>203</v>
      </c>
      <c r="C988" s="7" t="s">
        <v>714</v>
      </c>
      <c r="D988" s="7">
        <v>35823542</v>
      </c>
      <c r="E988" s="7" t="s">
        <v>509</v>
      </c>
      <c r="F988" s="7">
        <v>35955678</v>
      </c>
      <c r="G988" s="7"/>
      <c r="H988" s="7" t="s">
        <v>926</v>
      </c>
      <c r="I988" s="7">
        <v>4600002418</v>
      </c>
      <c r="J988" s="21">
        <v>43819</v>
      </c>
      <c r="K988" s="7" t="s">
        <v>291</v>
      </c>
      <c r="L988" s="5" t="s">
        <v>6</v>
      </c>
      <c r="M988" s="7">
        <f>85*8</f>
        <v>680</v>
      </c>
      <c r="N988" s="7">
        <f t="shared" si="24"/>
        <v>816</v>
      </c>
      <c r="O988" s="7">
        <v>4409768</v>
      </c>
      <c r="P988" s="2"/>
    </row>
    <row r="989" spans="1:16" ht="14" x14ac:dyDescent="0.15">
      <c r="A989" s="19" t="s">
        <v>969</v>
      </c>
      <c r="B989" s="7" t="s">
        <v>203</v>
      </c>
      <c r="C989" s="7" t="s">
        <v>714</v>
      </c>
      <c r="D989" s="7">
        <v>35823542</v>
      </c>
      <c r="E989" s="7" t="s">
        <v>509</v>
      </c>
      <c r="F989" s="7">
        <v>35955678</v>
      </c>
      <c r="G989" s="7"/>
      <c r="H989" s="7" t="s">
        <v>926</v>
      </c>
      <c r="I989" s="7">
        <v>4600002418</v>
      </c>
      <c r="J989" s="21">
        <v>43819</v>
      </c>
      <c r="K989" s="7" t="s">
        <v>927</v>
      </c>
      <c r="L989" s="5" t="s">
        <v>10</v>
      </c>
      <c r="M989" s="7">
        <f>85*8</f>
        <v>680</v>
      </c>
      <c r="N989" s="7">
        <f t="shared" si="24"/>
        <v>816</v>
      </c>
      <c r="O989" s="7">
        <v>4409768</v>
      </c>
      <c r="P989" s="2"/>
    </row>
    <row r="990" spans="1:16" ht="14" x14ac:dyDescent="0.15">
      <c r="A990" s="19" t="s">
        <v>969</v>
      </c>
      <c r="B990" s="7" t="s">
        <v>203</v>
      </c>
      <c r="C990" s="7" t="s">
        <v>714</v>
      </c>
      <c r="D990" s="7">
        <v>35823542</v>
      </c>
      <c r="E990" s="7" t="s">
        <v>509</v>
      </c>
      <c r="F990" s="7">
        <v>35955678</v>
      </c>
      <c r="G990" s="7"/>
      <c r="H990" s="7" t="s">
        <v>926</v>
      </c>
      <c r="I990" s="7">
        <v>4600002418</v>
      </c>
      <c r="J990" s="21">
        <v>43819</v>
      </c>
      <c r="K990" s="7" t="s">
        <v>928</v>
      </c>
      <c r="L990" s="5" t="s">
        <v>13</v>
      </c>
      <c r="M990" s="7">
        <f>80*8</f>
        <v>640</v>
      </c>
      <c r="N990" s="7">
        <f t="shared" si="24"/>
        <v>768</v>
      </c>
      <c r="O990" s="7">
        <v>4409768</v>
      </c>
      <c r="P990" s="2"/>
    </row>
    <row r="991" spans="1:16" ht="14" x14ac:dyDescent="0.15">
      <c r="A991" s="19" t="s">
        <v>969</v>
      </c>
      <c r="B991" s="7" t="s">
        <v>203</v>
      </c>
      <c r="C991" s="7" t="s">
        <v>714</v>
      </c>
      <c r="D991" s="7">
        <v>35823542</v>
      </c>
      <c r="E991" s="7" t="s">
        <v>509</v>
      </c>
      <c r="F991" s="7">
        <v>35955678</v>
      </c>
      <c r="G991" s="7"/>
      <c r="H991" s="7" t="s">
        <v>926</v>
      </c>
      <c r="I991" s="7">
        <v>4600002418</v>
      </c>
      <c r="J991" s="21">
        <v>43819</v>
      </c>
      <c r="K991" s="7" t="s">
        <v>929</v>
      </c>
      <c r="L991" s="5" t="s">
        <v>16</v>
      </c>
      <c r="M991" s="7">
        <f>80*8</f>
        <v>640</v>
      </c>
      <c r="N991" s="7">
        <f t="shared" si="24"/>
        <v>768</v>
      </c>
      <c r="O991" s="7">
        <v>4409768</v>
      </c>
      <c r="P991" s="2"/>
    </row>
    <row r="992" spans="1:16" ht="14" x14ac:dyDescent="0.15">
      <c r="A992" s="19" t="s">
        <v>969</v>
      </c>
      <c r="B992" s="7" t="s">
        <v>203</v>
      </c>
      <c r="C992" s="7" t="s">
        <v>714</v>
      </c>
      <c r="D992" s="7">
        <v>35823542</v>
      </c>
      <c r="E992" s="7" t="s">
        <v>509</v>
      </c>
      <c r="F992" s="7">
        <v>35955678</v>
      </c>
      <c r="G992" s="7"/>
      <c r="H992" s="7" t="s">
        <v>926</v>
      </c>
      <c r="I992" s="7">
        <v>4600002418</v>
      </c>
      <c r="J992" s="21">
        <v>43819</v>
      </c>
      <c r="K992" s="7" t="s">
        <v>930</v>
      </c>
      <c r="L992" s="5" t="s">
        <v>9</v>
      </c>
      <c r="M992" s="7">
        <f>80*8</f>
        <v>640</v>
      </c>
      <c r="N992" s="7">
        <f t="shared" si="24"/>
        <v>768</v>
      </c>
      <c r="O992" s="7">
        <v>4409768</v>
      </c>
      <c r="P992" s="2"/>
    </row>
    <row r="993" spans="1:16" ht="15" x14ac:dyDescent="0.15">
      <c r="A993" s="19" t="s">
        <v>969</v>
      </c>
      <c r="B993" s="7" t="s">
        <v>203</v>
      </c>
      <c r="C993" s="7" t="s">
        <v>931</v>
      </c>
      <c r="D993" s="7">
        <v>165271</v>
      </c>
      <c r="E993" s="7" t="s">
        <v>932</v>
      </c>
      <c r="F993" s="7">
        <v>31710549</v>
      </c>
      <c r="G993" s="7"/>
      <c r="H993" s="7" t="s">
        <v>933</v>
      </c>
      <c r="I993" s="20" t="s">
        <v>934</v>
      </c>
      <c r="J993" s="21">
        <v>43948</v>
      </c>
      <c r="K993" s="7" t="s">
        <v>292</v>
      </c>
      <c r="L993" s="5" t="s">
        <v>10</v>
      </c>
      <c r="M993" s="7">
        <f>70*8</f>
        <v>560</v>
      </c>
      <c r="N993" s="7">
        <f t="shared" si="24"/>
        <v>672</v>
      </c>
      <c r="O993" s="7">
        <v>4611257</v>
      </c>
      <c r="P993" s="2"/>
    </row>
    <row r="994" spans="1:16" ht="15" x14ac:dyDescent="0.15">
      <c r="A994" s="19" t="s">
        <v>969</v>
      </c>
      <c r="B994" s="7" t="s">
        <v>203</v>
      </c>
      <c r="C994" s="7" t="s">
        <v>931</v>
      </c>
      <c r="D994" s="7">
        <v>165271</v>
      </c>
      <c r="E994" s="7" t="s">
        <v>932</v>
      </c>
      <c r="F994" s="7">
        <v>31710549</v>
      </c>
      <c r="G994" s="7"/>
      <c r="H994" s="7" t="s">
        <v>933</v>
      </c>
      <c r="I994" s="20" t="s">
        <v>934</v>
      </c>
      <c r="J994" s="21">
        <v>43948</v>
      </c>
      <c r="K994" s="7" t="s">
        <v>935</v>
      </c>
      <c r="L994" s="5" t="s">
        <v>6</v>
      </c>
      <c r="M994" s="7">
        <f>60*8</f>
        <v>480</v>
      </c>
      <c r="N994" s="7">
        <f t="shared" si="24"/>
        <v>576</v>
      </c>
      <c r="O994" s="7">
        <v>4611257</v>
      </c>
      <c r="P994" s="2"/>
    </row>
    <row r="995" spans="1:16" ht="15" x14ac:dyDescent="0.15">
      <c r="A995" s="19" t="s">
        <v>969</v>
      </c>
      <c r="B995" s="7" t="s">
        <v>203</v>
      </c>
      <c r="C995" s="7" t="s">
        <v>931</v>
      </c>
      <c r="D995" s="7">
        <v>165271</v>
      </c>
      <c r="E995" s="7" t="s">
        <v>932</v>
      </c>
      <c r="F995" s="7">
        <v>31710549</v>
      </c>
      <c r="G995" s="7"/>
      <c r="H995" s="7" t="s">
        <v>933</v>
      </c>
      <c r="I995" s="20" t="s">
        <v>934</v>
      </c>
      <c r="J995" s="21">
        <v>43948</v>
      </c>
      <c r="K995" s="7" t="s">
        <v>936</v>
      </c>
      <c r="L995" s="5" t="s">
        <v>13</v>
      </c>
      <c r="M995" s="7">
        <f>50*8</f>
        <v>400</v>
      </c>
      <c r="N995" s="7">
        <f t="shared" si="24"/>
        <v>480</v>
      </c>
      <c r="O995" s="7">
        <v>4611257</v>
      </c>
      <c r="P995" s="2"/>
    </row>
    <row r="996" spans="1:16" ht="30" x14ac:dyDescent="0.15">
      <c r="A996" s="19" t="s">
        <v>969</v>
      </c>
      <c r="B996" s="7" t="s">
        <v>203</v>
      </c>
      <c r="C996" s="7" t="s">
        <v>1036</v>
      </c>
      <c r="D996" s="7">
        <v>31755194</v>
      </c>
      <c r="E996" s="7" t="s">
        <v>122</v>
      </c>
      <c r="F996" s="7">
        <v>30775264</v>
      </c>
      <c r="G996" s="7"/>
      <c r="H996" s="7" t="s">
        <v>937</v>
      </c>
      <c r="I996" s="20" t="s">
        <v>938</v>
      </c>
      <c r="J996" s="21">
        <v>43900</v>
      </c>
      <c r="K996" s="7" t="s">
        <v>939</v>
      </c>
      <c r="L996" s="5" t="s">
        <v>6</v>
      </c>
      <c r="M996" s="7">
        <f>40*8</f>
        <v>320</v>
      </c>
      <c r="N996" s="7">
        <f t="shared" si="24"/>
        <v>384</v>
      </c>
      <c r="O996" s="7">
        <v>4520401</v>
      </c>
      <c r="P996" s="2"/>
    </row>
    <row r="997" spans="1:16" ht="30" x14ac:dyDescent="0.15">
      <c r="A997" s="19" t="s">
        <v>969</v>
      </c>
      <c r="B997" s="7" t="s">
        <v>203</v>
      </c>
      <c r="C997" s="7" t="s">
        <v>1036</v>
      </c>
      <c r="D997" s="7">
        <v>31755194</v>
      </c>
      <c r="E997" s="7" t="s">
        <v>122</v>
      </c>
      <c r="F997" s="7">
        <v>30775264</v>
      </c>
      <c r="G997" s="7"/>
      <c r="H997" s="7" t="s">
        <v>937</v>
      </c>
      <c r="I997" s="20" t="s">
        <v>938</v>
      </c>
      <c r="J997" s="21">
        <v>43900</v>
      </c>
      <c r="K997" s="7" t="s">
        <v>940</v>
      </c>
      <c r="L997" s="5" t="s">
        <v>10</v>
      </c>
      <c r="M997" s="7">
        <f>35*8</f>
        <v>280</v>
      </c>
      <c r="N997" s="7">
        <f t="shared" si="24"/>
        <v>336</v>
      </c>
      <c r="O997" s="7">
        <v>4520401</v>
      </c>
      <c r="P997" s="2"/>
    </row>
    <row r="998" spans="1:16" ht="30" x14ac:dyDescent="0.15">
      <c r="A998" s="19" t="s">
        <v>969</v>
      </c>
      <c r="B998" s="7" t="s">
        <v>203</v>
      </c>
      <c r="C998" s="7" t="s">
        <v>1036</v>
      </c>
      <c r="D998" s="7">
        <v>31755194</v>
      </c>
      <c r="E998" s="7" t="s">
        <v>122</v>
      </c>
      <c r="F998" s="7">
        <v>30775264</v>
      </c>
      <c r="G998" s="7"/>
      <c r="H998" s="7" t="s">
        <v>937</v>
      </c>
      <c r="I998" s="20" t="s">
        <v>938</v>
      </c>
      <c r="J998" s="21">
        <v>43900</v>
      </c>
      <c r="K998" s="7" t="s">
        <v>680</v>
      </c>
      <c r="L998" s="5" t="s">
        <v>15</v>
      </c>
      <c r="M998" s="7">
        <f>35*8</f>
        <v>280</v>
      </c>
      <c r="N998" s="7">
        <f t="shared" si="24"/>
        <v>336</v>
      </c>
      <c r="O998" s="7">
        <v>4520401</v>
      </c>
      <c r="P998" s="2"/>
    </row>
    <row r="999" spans="1:16" ht="30" x14ac:dyDescent="0.15">
      <c r="A999" s="19" t="s">
        <v>969</v>
      </c>
      <c r="B999" s="7" t="s">
        <v>203</v>
      </c>
      <c r="C999" s="7" t="s">
        <v>1036</v>
      </c>
      <c r="D999" s="7">
        <v>31755194</v>
      </c>
      <c r="E999" s="7" t="s">
        <v>122</v>
      </c>
      <c r="F999" s="7">
        <v>30775264</v>
      </c>
      <c r="G999" s="7"/>
      <c r="H999" s="7" t="s">
        <v>937</v>
      </c>
      <c r="I999" s="20" t="s">
        <v>938</v>
      </c>
      <c r="J999" s="21">
        <v>43900</v>
      </c>
      <c r="K999" s="7" t="s">
        <v>941</v>
      </c>
      <c r="L999" s="5" t="s">
        <v>819</v>
      </c>
      <c r="M999" s="7">
        <f>40*8</f>
        <v>320</v>
      </c>
      <c r="N999" s="7">
        <f t="shared" si="24"/>
        <v>384</v>
      </c>
      <c r="O999" s="7">
        <v>4520401</v>
      </c>
      <c r="P999" s="2"/>
    </row>
    <row r="1000" spans="1:16" ht="30" x14ac:dyDescent="0.15">
      <c r="A1000" s="19" t="s">
        <v>969</v>
      </c>
      <c r="B1000" s="7" t="s">
        <v>203</v>
      </c>
      <c r="C1000" s="7" t="s">
        <v>121</v>
      </c>
      <c r="D1000" s="7">
        <v>151882</v>
      </c>
      <c r="E1000" s="7" t="s">
        <v>942</v>
      </c>
      <c r="F1000" s="7">
        <v>30775264</v>
      </c>
      <c r="G1000" s="7"/>
      <c r="H1000" s="7" t="s">
        <v>943</v>
      </c>
      <c r="I1000" s="20" t="s">
        <v>944</v>
      </c>
      <c r="J1000" s="21">
        <v>43908</v>
      </c>
      <c r="K1000" s="7" t="s">
        <v>300</v>
      </c>
      <c r="L1000" s="5" t="s">
        <v>9</v>
      </c>
      <c r="M1000" s="7">
        <f>7560/216*8</f>
        <v>280</v>
      </c>
      <c r="N1000" s="7">
        <f t="shared" si="24"/>
        <v>336</v>
      </c>
      <c r="O1000" s="7">
        <v>4504434</v>
      </c>
      <c r="P1000" s="2"/>
    </row>
    <row r="1001" spans="1:16" ht="30" x14ac:dyDescent="0.15">
      <c r="A1001" s="19" t="s">
        <v>969</v>
      </c>
      <c r="B1001" s="7" t="s">
        <v>203</v>
      </c>
      <c r="C1001" s="7" t="s">
        <v>121</v>
      </c>
      <c r="D1001" s="7">
        <v>151882</v>
      </c>
      <c r="E1001" s="7" t="s">
        <v>942</v>
      </c>
      <c r="F1001" s="7">
        <v>30775264</v>
      </c>
      <c r="G1001" s="7"/>
      <c r="H1001" s="7" t="s">
        <v>943</v>
      </c>
      <c r="I1001" s="20" t="s">
        <v>944</v>
      </c>
      <c r="J1001" s="21">
        <v>43908</v>
      </c>
      <c r="K1001" s="7" t="s">
        <v>301</v>
      </c>
      <c r="L1001" s="5" t="s">
        <v>10</v>
      </c>
      <c r="M1001" s="7">
        <f>875/25*8</f>
        <v>280</v>
      </c>
      <c r="N1001" s="7">
        <f t="shared" si="24"/>
        <v>336</v>
      </c>
      <c r="O1001" s="7">
        <v>4504434</v>
      </c>
      <c r="P1001" s="2"/>
    </row>
    <row r="1002" spans="1:16" ht="30" x14ac:dyDescent="0.15">
      <c r="A1002" s="19" t="s">
        <v>969</v>
      </c>
      <c r="B1002" s="7" t="s">
        <v>203</v>
      </c>
      <c r="C1002" s="7" t="s">
        <v>121</v>
      </c>
      <c r="D1002" s="7">
        <v>151882</v>
      </c>
      <c r="E1002" s="7" t="s">
        <v>942</v>
      </c>
      <c r="F1002" s="7">
        <v>30775264</v>
      </c>
      <c r="G1002" s="7"/>
      <c r="H1002" s="7" t="s">
        <v>943</v>
      </c>
      <c r="I1002" s="20" t="s">
        <v>944</v>
      </c>
      <c r="J1002" s="21">
        <v>43908</v>
      </c>
      <c r="K1002" s="7" t="s">
        <v>302</v>
      </c>
      <c r="L1002" s="5" t="s">
        <v>13</v>
      </c>
      <c r="M1002" s="7">
        <f>875/25*8</f>
        <v>280</v>
      </c>
      <c r="N1002" s="7">
        <f t="shared" ref="N1002:N1024" si="25">M1002*1.2</f>
        <v>336</v>
      </c>
      <c r="O1002" s="7">
        <v>4504434</v>
      </c>
      <c r="P1002" s="2"/>
    </row>
    <row r="1003" spans="1:16" ht="45" x14ac:dyDescent="0.15">
      <c r="A1003" s="19" t="s">
        <v>969</v>
      </c>
      <c r="B1003" s="7" t="s">
        <v>203</v>
      </c>
      <c r="C1003" s="7" t="s">
        <v>874</v>
      </c>
      <c r="D1003" s="7">
        <v>36061701</v>
      </c>
      <c r="E1003" s="7" t="s">
        <v>320</v>
      </c>
      <c r="F1003" s="7">
        <v>35752831</v>
      </c>
      <c r="G1003" s="7"/>
      <c r="H1003" s="7" t="s">
        <v>945</v>
      </c>
      <c r="I1003" s="20" t="s">
        <v>946</v>
      </c>
      <c r="J1003" s="21">
        <v>43888</v>
      </c>
      <c r="K1003" s="7" t="s">
        <v>292</v>
      </c>
      <c r="L1003" s="5" t="s">
        <v>10</v>
      </c>
      <c r="M1003" s="7">
        <f>59*8</f>
        <v>472</v>
      </c>
      <c r="N1003" s="7">
        <f t="shared" si="25"/>
        <v>566.4</v>
      </c>
      <c r="O1003" s="7">
        <v>4472660</v>
      </c>
      <c r="P1003" s="2"/>
    </row>
    <row r="1004" spans="1:16" ht="45" x14ac:dyDescent="0.15">
      <c r="A1004" s="19" t="s">
        <v>969</v>
      </c>
      <c r="B1004" s="7" t="s">
        <v>203</v>
      </c>
      <c r="C1004" s="7" t="s">
        <v>874</v>
      </c>
      <c r="D1004" s="7">
        <v>36061701</v>
      </c>
      <c r="E1004" s="7" t="s">
        <v>320</v>
      </c>
      <c r="F1004" s="7">
        <v>35752831</v>
      </c>
      <c r="G1004" s="7"/>
      <c r="H1004" s="7" t="s">
        <v>945</v>
      </c>
      <c r="I1004" s="20" t="s">
        <v>946</v>
      </c>
      <c r="J1004" s="21">
        <v>43888</v>
      </c>
      <c r="K1004" s="7" t="s">
        <v>291</v>
      </c>
      <c r="L1004" s="5" t="s">
        <v>6</v>
      </c>
      <c r="M1004" s="7">
        <f>69*8</f>
        <v>552</v>
      </c>
      <c r="N1004" s="7">
        <f t="shared" si="25"/>
        <v>662.4</v>
      </c>
      <c r="O1004" s="7">
        <v>4472660</v>
      </c>
      <c r="P1004" s="2"/>
    </row>
    <row r="1005" spans="1:16" ht="45" x14ac:dyDescent="0.15">
      <c r="A1005" s="19" t="s">
        <v>969</v>
      </c>
      <c r="B1005" s="7" t="s">
        <v>203</v>
      </c>
      <c r="C1005" s="7" t="s">
        <v>874</v>
      </c>
      <c r="D1005" s="7">
        <v>36061701</v>
      </c>
      <c r="E1005" s="7" t="s">
        <v>320</v>
      </c>
      <c r="F1005" s="7">
        <v>35752831</v>
      </c>
      <c r="G1005" s="7"/>
      <c r="H1005" s="7" t="s">
        <v>945</v>
      </c>
      <c r="I1005" s="20" t="s">
        <v>946</v>
      </c>
      <c r="J1005" s="21">
        <v>43888</v>
      </c>
      <c r="K1005" s="7" t="s">
        <v>865</v>
      </c>
      <c r="L1005" s="5" t="s">
        <v>9</v>
      </c>
      <c r="M1005" s="7">
        <f>59*8</f>
        <v>472</v>
      </c>
      <c r="N1005" s="7">
        <f t="shared" si="25"/>
        <v>566.4</v>
      </c>
      <c r="O1005" s="7">
        <v>4472660</v>
      </c>
      <c r="P1005" s="2"/>
    </row>
    <row r="1006" spans="1:16" ht="45" x14ac:dyDescent="0.15">
      <c r="A1006" s="19" t="s">
        <v>969</v>
      </c>
      <c r="B1006" s="7" t="s">
        <v>203</v>
      </c>
      <c r="C1006" s="7" t="s">
        <v>874</v>
      </c>
      <c r="D1006" s="7">
        <v>36061701</v>
      </c>
      <c r="E1006" s="7" t="s">
        <v>320</v>
      </c>
      <c r="F1006" s="7">
        <v>35752831</v>
      </c>
      <c r="G1006" s="7"/>
      <c r="H1006" s="7" t="s">
        <v>945</v>
      </c>
      <c r="I1006" s="20" t="s">
        <v>946</v>
      </c>
      <c r="J1006" s="21">
        <v>43888</v>
      </c>
      <c r="K1006" s="7" t="s">
        <v>947</v>
      </c>
      <c r="L1006" s="5" t="s">
        <v>9</v>
      </c>
      <c r="M1006" s="7">
        <f>69*8</f>
        <v>552</v>
      </c>
      <c r="N1006" s="7">
        <f t="shared" si="25"/>
        <v>662.4</v>
      </c>
      <c r="O1006" s="7">
        <v>4472660</v>
      </c>
      <c r="P1006" s="2"/>
    </row>
    <row r="1007" spans="1:16" ht="45" x14ac:dyDescent="0.15">
      <c r="A1007" s="19" t="s">
        <v>969</v>
      </c>
      <c r="B1007" s="7" t="s">
        <v>203</v>
      </c>
      <c r="C1007" s="7" t="s">
        <v>874</v>
      </c>
      <c r="D1007" s="7">
        <v>36061701</v>
      </c>
      <c r="E1007" s="7" t="s">
        <v>320</v>
      </c>
      <c r="F1007" s="7">
        <v>35752831</v>
      </c>
      <c r="G1007" s="7"/>
      <c r="H1007" s="7" t="s">
        <v>945</v>
      </c>
      <c r="I1007" s="20" t="s">
        <v>946</v>
      </c>
      <c r="J1007" s="21">
        <v>43888</v>
      </c>
      <c r="K1007" s="7" t="s">
        <v>948</v>
      </c>
      <c r="L1007" s="5" t="s">
        <v>7</v>
      </c>
      <c r="M1007" s="7">
        <f>69*8</f>
        <v>552</v>
      </c>
      <c r="N1007" s="7">
        <f t="shared" si="25"/>
        <v>662.4</v>
      </c>
      <c r="O1007" s="7">
        <v>4472660</v>
      </c>
      <c r="P1007" s="2"/>
    </row>
    <row r="1008" spans="1:16" ht="45" x14ac:dyDescent="0.15">
      <c r="A1008" s="19" t="s">
        <v>969</v>
      </c>
      <c r="B1008" s="7" t="s">
        <v>203</v>
      </c>
      <c r="C1008" s="7" t="s">
        <v>874</v>
      </c>
      <c r="D1008" s="7">
        <v>36061701</v>
      </c>
      <c r="E1008" s="7" t="s">
        <v>320</v>
      </c>
      <c r="F1008" s="7">
        <v>35752831</v>
      </c>
      <c r="G1008" s="7"/>
      <c r="H1008" s="7" t="s">
        <v>945</v>
      </c>
      <c r="I1008" s="20" t="s">
        <v>946</v>
      </c>
      <c r="J1008" s="21">
        <v>43888</v>
      </c>
      <c r="K1008" s="7" t="s">
        <v>948</v>
      </c>
      <c r="L1008" s="5" t="s">
        <v>7</v>
      </c>
      <c r="M1008" s="7">
        <f>59*8</f>
        <v>472</v>
      </c>
      <c r="N1008" s="7">
        <f t="shared" si="25"/>
        <v>566.4</v>
      </c>
      <c r="O1008" s="7">
        <v>4472660</v>
      </c>
      <c r="P1008" s="2"/>
    </row>
    <row r="1009" spans="1:16" ht="15" x14ac:dyDescent="0.15">
      <c r="A1009" s="19" t="s">
        <v>969</v>
      </c>
      <c r="B1009" s="7" t="s">
        <v>203</v>
      </c>
      <c r="C1009" s="7" t="s">
        <v>726</v>
      </c>
      <c r="D1009" s="7">
        <v>166481</v>
      </c>
      <c r="E1009" s="7" t="s">
        <v>32</v>
      </c>
      <c r="F1009" s="7">
        <v>31326650</v>
      </c>
      <c r="G1009" s="7"/>
      <c r="H1009" s="7" t="s">
        <v>949</v>
      </c>
      <c r="I1009" s="20" t="s">
        <v>950</v>
      </c>
      <c r="J1009" s="24">
        <v>43951</v>
      </c>
      <c r="K1009" s="7" t="s">
        <v>951</v>
      </c>
      <c r="L1009" s="5" t="s">
        <v>7</v>
      </c>
      <c r="M1009" s="7">
        <v>550</v>
      </c>
      <c r="N1009" s="7">
        <f t="shared" si="25"/>
        <v>660</v>
      </c>
      <c r="O1009" s="7">
        <v>4593182</v>
      </c>
      <c r="P1009" s="2"/>
    </row>
    <row r="1010" spans="1:16" ht="15" x14ac:dyDescent="0.15">
      <c r="A1010" s="19" t="s">
        <v>969</v>
      </c>
      <c r="B1010" s="7" t="s">
        <v>203</v>
      </c>
      <c r="C1010" s="7" t="s">
        <v>726</v>
      </c>
      <c r="D1010" s="7">
        <v>166481</v>
      </c>
      <c r="E1010" s="7" t="s">
        <v>32</v>
      </c>
      <c r="F1010" s="7">
        <v>31326650</v>
      </c>
      <c r="G1010" s="7"/>
      <c r="H1010" s="7" t="s">
        <v>949</v>
      </c>
      <c r="I1010" s="20" t="s">
        <v>950</v>
      </c>
      <c r="J1010" s="24">
        <v>43951</v>
      </c>
      <c r="K1010" s="7" t="s">
        <v>276</v>
      </c>
      <c r="L1010" s="5" t="s">
        <v>16</v>
      </c>
      <c r="M1010" s="7">
        <v>480</v>
      </c>
      <c r="N1010" s="7">
        <f t="shared" si="25"/>
        <v>576</v>
      </c>
      <c r="O1010" s="7">
        <v>4593182</v>
      </c>
      <c r="P1010" s="2"/>
    </row>
    <row r="1011" spans="1:16" ht="15" x14ac:dyDescent="0.15">
      <c r="A1011" s="19" t="s">
        <v>969</v>
      </c>
      <c r="B1011" s="7" t="s">
        <v>203</v>
      </c>
      <c r="C1011" s="7" t="s">
        <v>726</v>
      </c>
      <c r="D1011" s="7">
        <v>166481</v>
      </c>
      <c r="E1011" s="7" t="s">
        <v>32</v>
      </c>
      <c r="F1011" s="7">
        <v>31326650</v>
      </c>
      <c r="G1011" s="7"/>
      <c r="H1011" s="7" t="s">
        <v>949</v>
      </c>
      <c r="I1011" s="20" t="s">
        <v>950</v>
      </c>
      <c r="J1011" s="24">
        <v>43951</v>
      </c>
      <c r="K1011" s="7" t="s">
        <v>6</v>
      </c>
      <c r="L1011" s="5" t="s">
        <v>6</v>
      </c>
      <c r="M1011" s="7">
        <v>480</v>
      </c>
      <c r="N1011" s="7">
        <f t="shared" si="25"/>
        <v>576</v>
      </c>
      <c r="O1011" s="7">
        <v>4593182</v>
      </c>
      <c r="P1011" s="2"/>
    </row>
    <row r="1012" spans="1:16" ht="15" x14ac:dyDescent="0.15">
      <c r="A1012" s="19" t="s">
        <v>969</v>
      </c>
      <c r="B1012" s="7" t="s">
        <v>203</v>
      </c>
      <c r="C1012" s="7" t="s">
        <v>726</v>
      </c>
      <c r="D1012" s="7">
        <v>166481</v>
      </c>
      <c r="E1012" s="7" t="s">
        <v>32</v>
      </c>
      <c r="F1012" s="7">
        <v>31326650</v>
      </c>
      <c r="G1012" s="7"/>
      <c r="H1012" s="7" t="s">
        <v>949</v>
      </c>
      <c r="I1012" s="20" t="s">
        <v>950</v>
      </c>
      <c r="J1012" s="24">
        <v>43951</v>
      </c>
      <c r="K1012" s="7" t="s">
        <v>15</v>
      </c>
      <c r="L1012" s="5" t="s">
        <v>15</v>
      </c>
      <c r="M1012" s="7">
        <v>380</v>
      </c>
      <c r="N1012" s="7">
        <f t="shared" si="25"/>
        <v>456</v>
      </c>
      <c r="O1012" s="7">
        <v>4593182</v>
      </c>
      <c r="P1012" s="2"/>
    </row>
    <row r="1013" spans="1:16" ht="15" x14ac:dyDescent="0.15">
      <c r="A1013" s="19" t="s">
        <v>969</v>
      </c>
      <c r="B1013" s="7" t="s">
        <v>203</v>
      </c>
      <c r="C1013" s="7" t="s">
        <v>1029</v>
      </c>
      <c r="D1013" s="7">
        <v>151564</v>
      </c>
      <c r="E1013" s="7" t="s">
        <v>32</v>
      </c>
      <c r="F1013" s="7">
        <v>31326650</v>
      </c>
      <c r="G1013" s="7"/>
      <c r="H1013" s="7" t="s">
        <v>952</v>
      </c>
      <c r="I1013" s="20" t="s">
        <v>953</v>
      </c>
      <c r="J1013" s="21">
        <v>43889</v>
      </c>
      <c r="K1013" s="7" t="s">
        <v>954</v>
      </c>
      <c r="L1013" s="5" t="s">
        <v>0</v>
      </c>
      <c r="M1013" s="7">
        <f>65*8</f>
        <v>520</v>
      </c>
      <c r="N1013" s="7">
        <f t="shared" si="25"/>
        <v>624</v>
      </c>
      <c r="O1013" s="7">
        <v>4472902</v>
      </c>
      <c r="P1013" s="2"/>
    </row>
    <row r="1014" spans="1:16" ht="15" x14ac:dyDescent="0.15">
      <c r="A1014" s="19" t="s">
        <v>969</v>
      </c>
      <c r="B1014" s="7" t="s">
        <v>203</v>
      </c>
      <c r="C1014" s="7" t="s">
        <v>1029</v>
      </c>
      <c r="D1014" s="7">
        <v>151564</v>
      </c>
      <c r="E1014" s="7" t="s">
        <v>32</v>
      </c>
      <c r="F1014" s="7">
        <v>31326650</v>
      </c>
      <c r="G1014" s="7"/>
      <c r="H1014" s="7" t="s">
        <v>952</v>
      </c>
      <c r="I1014" s="20" t="s">
        <v>953</v>
      </c>
      <c r="J1014" s="21">
        <v>43889</v>
      </c>
      <c r="K1014" s="7" t="s">
        <v>955</v>
      </c>
      <c r="L1014" s="5" t="s">
        <v>0</v>
      </c>
      <c r="M1014" s="7">
        <f t="shared" ref="M1014:M1019" si="26">65*8</f>
        <v>520</v>
      </c>
      <c r="N1014" s="7">
        <f t="shared" si="25"/>
        <v>624</v>
      </c>
      <c r="O1014" s="7">
        <v>4472902</v>
      </c>
      <c r="P1014" s="2"/>
    </row>
    <row r="1015" spans="1:16" ht="15" x14ac:dyDescent="0.15">
      <c r="A1015" s="19" t="s">
        <v>969</v>
      </c>
      <c r="B1015" s="7" t="s">
        <v>203</v>
      </c>
      <c r="C1015" s="7" t="s">
        <v>1029</v>
      </c>
      <c r="D1015" s="7">
        <v>151564</v>
      </c>
      <c r="E1015" s="7" t="s">
        <v>32</v>
      </c>
      <c r="F1015" s="7">
        <v>31326650</v>
      </c>
      <c r="G1015" s="7"/>
      <c r="H1015" s="7" t="s">
        <v>952</v>
      </c>
      <c r="I1015" s="20" t="s">
        <v>953</v>
      </c>
      <c r="J1015" s="21">
        <v>43889</v>
      </c>
      <c r="K1015" s="7" t="s">
        <v>956</v>
      </c>
      <c r="L1015" s="5" t="s">
        <v>0</v>
      </c>
      <c r="M1015" s="7">
        <f t="shared" si="26"/>
        <v>520</v>
      </c>
      <c r="N1015" s="7">
        <f t="shared" si="25"/>
        <v>624</v>
      </c>
      <c r="O1015" s="7">
        <v>4472902</v>
      </c>
      <c r="P1015" s="2"/>
    </row>
    <row r="1016" spans="1:16" ht="15" x14ac:dyDescent="0.15">
      <c r="A1016" s="19" t="s">
        <v>969</v>
      </c>
      <c r="B1016" s="7" t="s">
        <v>203</v>
      </c>
      <c r="C1016" s="7" t="s">
        <v>1029</v>
      </c>
      <c r="D1016" s="7">
        <v>151564</v>
      </c>
      <c r="E1016" s="7" t="s">
        <v>32</v>
      </c>
      <c r="F1016" s="7">
        <v>31326650</v>
      </c>
      <c r="G1016" s="7"/>
      <c r="H1016" s="7" t="s">
        <v>952</v>
      </c>
      <c r="I1016" s="20" t="s">
        <v>953</v>
      </c>
      <c r="J1016" s="21">
        <v>43889</v>
      </c>
      <c r="K1016" s="7" t="s">
        <v>957</v>
      </c>
      <c r="L1016" s="5" t="s">
        <v>0</v>
      </c>
      <c r="M1016" s="7">
        <f t="shared" si="26"/>
        <v>520</v>
      </c>
      <c r="N1016" s="7">
        <f t="shared" si="25"/>
        <v>624</v>
      </c>
      <c r="O1016" s="7">
        <v>4472902</v>
      </c>
      <c r="P1016" s="2"/>
    </row>
    <row r="1017" spans="1:16" ht="15" x14ac:dyDescent="0.15">
      <c r="A1017" s="19" t="s">
        <v>969</v>
      </c>
      <c r="B1017" s="7" t="s">
        <v>203</v>
      </c>
      <c r="C1017" s="7" t="s">
        <v>1029</v>
      </c>
      <c r="D1017" s="7">
        <v>151564</v>
      </c>
      <c r="E1017" s="7" t="s">
        <v>32</v>
      </c>
      <c r="F1017" s="7">
        <v>31326650</v>
      </c>
      <c r="G1017" s="7"/>
      <c r="H1017" s="7" t="s">
        <v>952</v>
      </c>
      <c r="I1017" s="20" t="s">
        <v>953</v>
      </c>
      <c r="J1017" s="21">
        <v>43889</v>
      </c>
      <c r="K1017" s="7" t="s">
        <v>958</v>
      </c>
      <c r="L1017" s="5" t="s">
        <v>0</v>
      </c>
      <c r="M1017" s="7">
        <f t="shared" si="26"/>
        <v>520</v>
      </c>
      <c r="N1017" s="7">
        <f t="shared" si="25"/>
        <v>624</v>
      </c>
      <c r="O1017" s="7">
        <v>4472902</v>
      </c>
      <c r="P1017" s="2"/>
    </row>
    <row r="1018" spans="1:16" ht="15" x14ac:dyDescent="0.15">
      <c r="A1018" s="19" t="s">
        <v>969</v>
      </c>
      <c r="B1018" s="7" t="s">
        <v>203</v>
      </c>
      <c r="C1018" s="7" t="s">
        <v>1029</v>
      </c>
      <c r="D1018" s="7">
        <v>151564</v>
      </c>
      <c r="E1018" s="7" t="s">
        <v>32</v>
      </c>
      <c r="F1018" s="7">
        <v>31326650</v>
      </c>
      <c r="G1018" s="7"/>
      <c r="H1018" s="7" t="s">
        <v>952</v>
      </c>
      <c r="I1018" s="20" t="s">
        <v>953</v>
      </c>
      <c r="J1018" s="21">
        <v>43889</v>
      </c>
      <c r="K1018" s="7" t="s">
        <v>959</v>
      </c>
      <c r="L1018" s="5" t="s">
        <v>0</v>
      </c>
      <c r="M1018" s="7">
        <f>72*8</f>
        <v>576</v>
      </c>
      <c r="N1018" s="7">
        <f t="shared" si="25"/>
        <v>691.19999999999993</v>
      </c>
      <c r="O1018" s="7">
        <v>4472902</v>
      </c>
      <c r="P1018" s="2"/>
    </row>
    <row r="1019" spans="1:16" ht="15" x14ac:dyDescent="0.15">
      <c r="A1019" s="19" t="s">
        <v>969</v>
      </c>
      <c r="B1019" s="7" t="s">
        <v>203</v>
      </c>
      <c r="C1019" s="7" t="s">
        <v>1029</v>
      </c>
      <c r="D1019" s="7">
        <v>151564</v>
      </c>
      <c r="E1019" s="7" t="s">
        <v>32</v>
      </c>
      <c r="F1019" s="7">
        <v>31326650</v>
      </c>
      <c r="G1019" s="7"/>
      <c r="H1019" s="7" t="s">
        <v>952</v>
      </c>
      <c r="I1019" s="20" t="s">
        <v>953</v>
      </c>
      <c r="J1019" s="21">
        <v>43889</v>
      </c>
      <c r="K1019" s="7" t="s">
        <v>960</v>
      </c>
      <c r="L1019" s="5" t="s">
        <v>0</v>
      </c>
      <c r="M1019" s="7">
        <f t="shared" si="26"/>
        <v>520</v>
      </c>
      <c r="N1019" s="7">
        <f t="shared" si="25"/>
        <v>624</v>
      </c>
      <c r="O1019" s="7">
        <v>4472902</v>
      </c>
      <c r="P1019" s="2"/>
    </row>
    <row r="1020" spans="1:16" ht="15" x14ac:dyDescent="0.15">
      <c r="A1020" s="19" t="s">
        <v>969</v>
      </c>
      <c r="B1020" s="7" t="s">
        <v>203</v>
      </c>
      <c r="C1020" s="7" t="s">
        <v>1029</v>
      </c>
      <c r="D1020" s="7">
        <v>151564</v>
      </c>
      <c r="E1020" s="7" t="s">
        <v>32</v>
      </c>
      <c r="F1020" s="7">
        <v>31326650</v>
      </c>
      <c r="G1020" s="7"/>
      <c r="H1020" s="7" t="s">
        <v>952</v>
      </c>
      <c r="I1020" s="20" t="s">
        <v>953</v>
      </c>
      <c r="J1020" s="21">
        <v>43889</v>
      </c>
      <c r="K1020" s="7" t="s">
        <v>961</v>
      </c>
      <c r="L1020" s="5" t="s">
        <v>0</v>
      </c>
      <c r="M1020" s="7">
        <f>72*8</f>
        <v>576</v>
      </c>
      <c r="N1020" s="7">
        <f t="shared" si="25"/>
        <v>691.19999999999993</v>
      </c>
      <c r="O1020" s="7">
        <v>4472902</v>
      </c>
      <c r="P1020" s="2"/>
    </row>
    <row r="1021" spans="1:16" ht="15" x14ac:dyDescent="0.15">
      <c r="A1021" s="19" t="s">
        <v>969</v>
      </c>
      <c r="B1021" s="7" t="s">
        <v>203</v>
      </c>
      <c r="C1021" s="7" t="s">
        <v>1029</v>
      </c>
      <c r="D1021" s="7">
        <v>151564</v>
      </c>
      <c r="E1021" s="7" t="s">
        <v>32</v>
      </c>
      <c r="F1021" s="7">
        <v>31326650</v>
      </c>
      <c r="G1021" s="7"/>
      <c r="H1021" s="7" t="s">
        <v>952</v>
      </c>
      <c r="I1021" s="20" t="s">
        <v>953</v>
      </c>
      <c r="J1021" s="21">
        <v>43889</v>
      </c>
      <c r="K1021" s="7" t="s">
        <v>962</v>
      </c>
      <c r="L1021" s="5" t="s">
        <v>0</v>
      </c>
      <c r="M1021" s="7">
        <f t="shared" ref="M1021:M1023" si="27">72*8</f>
        <v>576</v>
      </c>
      <c r="N1021" s="7">
        <f t="shared" si="25"/>
        <v>691.19999999999993</v>
      </c>
      <c r="O1021" s="7">
        <v>4472902</v>
      </c>
      <c r="P1021" s="2"/>
    </row>
    <row r="1022" spans="1:16" ht="15" x14ac:dyDescent="0.15">
      <c r="A1022" s="19" t="s">
        <v>969</v>
      </c>
      <c r="B1022" s="7" t="s">
        <v>203</v>
      </c>
      <c r="C1022" s="7" t="s">
        <v>1029</v>
      </c>
      <c r="D1022" s="7">
        <v>151564</v>
      </c>
      <c r="E1022" s="7" t="s">
        <v>32</v>
      </c>
      <c r="F1022" s="7">
        <v>31326650</v>
      </c>
      <c r="G1022" s="7"/>
      <c r="H1022" s="7" t="s">
        <v>952</v>
      </c>
      <c r="I1022" s="20" t="s">
        <v>953</v>
      </c>
      <c r="J1022" s="21">
        <v>43889</v>
      </c>
      <c r="K1022" s="7" t="s">
        <v>963</v>
      </c>
      <c r="L1022" s="5" t="s">
        <v>0</v>
      </c>
      <c r="M1022" s="7">
        <f t="shared" si="27"/>
        <v>576</v>
      </c>
      <c r="N1022" s="7">
        <f t="shared" si="25"/>
        <v>691.19999999999993</v>
      </c>
      <c r="O1022" s="7">
        <v>4472902</v>
      </c>
      <c r="P1022" s="2"/>
    </row>
    <row r="1023" spans="1:16" ht="15" x14ac:dyDescent="0.15">
      <c r="A1023" s="19" t="s">
        <v>969</v>
      </c>
      <c r="B1023" s="7" t="s">
        <v>203</v>
      </c>
      <c r="C1023" s="7" t="s">
        <v>1029</v>
      </c>
      <c r="D1023" s="7">
        <v>151564</v>
      </c>
      <c r="E1023" s="7" t="s">
        <v>32</v>
      </c>
      <c r="F1023" s="7">
        <v>31326650</v>
      </c>
      <c r="G1023" s="7"/>
      <c r="H1023" s="7" t="s">
        <v>952</v>
      </c>
      <c r="I1023" s="20" t="s">
        <v>953</v>
      </c>
      <c r="J1023" s="21">
        <v>43889</v>
      </c>
      <c r="K1023" s="7" t="s">
        <v>964</v>
      </c>
      <c r="L1023" s="5" t="s">
        <v>0</v>
      </c>
      <c r="M1023" s="7">
        <f t="shared" si="27"/>
        <v>576</v>
      </c>
      <c r="N1023" s="7">
        <f t="shared" si="25"/>
        <v>691.19999999999993</v>
      </c>
      <c r="O1023" s="7">
        <v>4472902</v>
      </c>
      <c r="P1023" s="2"/>
    </row>
    <row r="1024" spans="1:16" ht="30" x14ac:dyDescent="0.15">
      <c r="A1024" s="19" t="s">
        <v>969</v>
      </c>
      <c r="B1024" s="7" t="s">
        <v>203</v>
      </c>
      <c r="C1024" s="7" t="s">
        <v>965</v>
      </c>
      <c r="D1024" s="7">
        <v>17314852</v>
      </c>
      <c r="E1024" s="7" t="s">
        <v>32</v>
      </c>
      <c r="F1024" s="7">
        <v>31326650</v>
      </c>
      <c r="G1024" s="7"/>
      <c r="H1024" s="7" t="s">
        <v>966</v>
      </c>
      <c r="I1024" s="20" t="s">
        <v>967</v>
      </c>
      <c r="J1024" s="21">
        <v>43857</v>
      </c>
      <c r="K1024" s="7" t="s">
        <v>8</v>
      </c>
      <c r="L1024" s="5" t="s">
        <v>8</v>
      </c>
      <c r="M1024" s="7">
        <f>19900/40</f>
        <v>497.5</v>
      </c>
      <c r="N1024" s="7">
        <f t="shared" si="25"/>
        <v>597</v>
      </c>
      <c r="O1024" s="7">
        <v>4418211</v>
      </c>
      <c r="P1024" s="2"/>
    </row>
  </sheetData>
  <autoFilter ref="A1:P1024" xr:uid="{DD5AFD11-46ED-E343-95DE-290848577A7A}"/>
  <dataValidations count="2">
    <dataValidation type="list" allowBlank="1" showInputMessage="1" showErrorMessage="1" sqref="K22:K1024" xr:uid="{DFBB3561-C369-124B-8ECD-067FAF038301}">
      <formula1>#REF!</formula1>
    </dataValidation>
    <dataValidation type="list" allowBlank="1" showInputMessage="1" showErrorMessage="1" sqref="K2:K21" xr:uid="{EA209AA4-0C45-D641-8245-39AD5AA510F9}">
      <formula1>#REF!</formula1>
    </dataValidation>
  </dataValidations>
  <hyperlinks>
    <hyperlink ref="H2" r:id="rId1" xr:uid="{03304540-000F-124D-9137-361040A8DE5E}"/>
    <hyperlink ref="H3" r:id="rId2" xr:uid="{9824BA72-C480-A24D-8CD3-AC9C68DF1279}"/>
    <hyperlink ref="H4" r:id="rId3" xr:uid="{6F55CE1D-1264-4444-89DE-7B11F1DCEABC}"/>
    <hyperlink ref="H5" r:id="rId4" xr:uid="{F191552E-0B8D-CB46-8EB0-D26B92744E8E}"/>
    <hyperlink ref="H6" r:id="rId5" xr:uid="{86D051E1-E9D3-B841-A1C6-EB175F34FA29}"/>
    <hyperlink ref="H7" r:id="rId6" xr:uid="{D029DC43-DCFE-844C-BB8F-7C41A66470E2}"/>
    <hyperlink ref="H8" r:id="rId7" xr:uid="{A8C4692F-5044-2048-B56D-54CC06BA9F86}"/>
    <hyperlink ref="H9" r:id="rId8" xr:uid="{212DD5DD-32CF-3741-A1C4-303927E5A026}"/>
    <hyperlink ref="H10" r:id="rId9" xr:uid="{4B9D5DA2-89CC-FE46-8064-4366D39D9E70}"/>
    <hyperlink ref="H11" r:id="rId10" xr:uid="{F23B61F3-3DE0-1E4D-9214-5D3891F6872E}"/>
    <hyperlink ref="H12" r:id="rId11" xr:uid="{4352FF61-9464-F24E-93A2-35AE5029D387}"/>
    <hyperlink ref="H14" r:id="rId12" xr:uid="{E84C30D8-9781-7242-8B90-2F5BF94F9150}"/>
    <hyperlink ref="H15" r:id="rId13" xr:uid="{43F6BED9-770D-F44C-AADC-30098DE2F6C4}"/>
    <hyperlink ref="H16" r:id="rId14" xr:uid="{C11EB89E-B0DD-2249-AF62-00FB703D365A}"/>
    <hyperlink ref="H17" r:id="rId15" xr:uid="{B531A840-8AA4-5941-851A-9F3C854B86D1}"/>
    <hyperlink ref="H21" r:id="rId16" xr:uid="{3C2B17B4-B345-5646-AFF2-E0B369BE164E}"/>
    <hyperlink ref="G2" r:id="rId17" display="http://www.crz.gov.sk/index.php?ID=3574637&amp;l=sk" xr:uid="{57EBA016-5DC5-9447-B823-E9BFD0A6F2BD}"/>
    <hyperlink ref="G3" r:id="rId18" display="http://www.crz.gov.sk/index.php?ID=3574637&amp;l=sk" xr:uid="{663D678C-F9D5-E749-8EF4-2D1CE865F25F}"/>
    <hyperlink ref="G4" r:id="rId19" display="http://www.crz.gov.sk/index.php?ID=3574637&amp;l=sk" xr:uid="{9DCB48FE-2107-3D4A-934D-900A386B7534}"/>
    <hyperlink ref="G5" r:id="rId20" display="http://www.crz.gov.sk/index.php?ID=3574637&amp;l=sk" xr:uid="{446327F9-2EFE-8547-B18D-5654D7BF768A}"/>
    <hyperlink ref="G6" r:id="rId21" display="http://www.crz.gov.sk/index.php?ID=3574637&amp;l=sk" xr:uid="{FB86B8C6-2F9D-8D4E-87AD-0EDD03FAA66C}"/>
    <hyperlink ref="G7" r:id="rId22" display="http://www.crz.gov.sk/index.php?ID=3574637&amp;l=sk" xr:uid="{F471ADF0-87EE-D24C-AD23-06B5394F030B}"/>
    <hyperlink ref="G8" r:id="rId23" display="http://www.crz.gov.sk/index.php?ID=3970105&amp;l=sk" xr:uid="{3DF35F07-665E-7F4F-A68B-A28D4BE50590}"/>
    <hyperlink ref="G9" r:id="rId24" display="http://www.crz.gov.sk/index.php?ID=3517841&amp;l=sk" xr:uid="{59D1C664-B2F7-3F45-9893-A4489D472093}"/>
    <hyperlink ref="G10" r:id="rId25" display="http://www.crz.gov.sk/index.php?ID=3517841&amp;l=sk" xr:uid="{3B61A936-4E67-AF44-BFDA-73B6A187B2BC}"/>
    <hyperlink ref="G11" r:id="rId26" display="http://www.crz.gov.sk/index.php?ID=3517841&amp;l=sk" xr:uid="{F1BEDD81-A775-4648-B2B6-3257E4EEE885}"/>
    <hyperlink ref="G12" r:id="rId27" display="http://www.crz.gov.sk/index.php?ID=3517841&amp;l=sk" xr:uid="{7208AFC1-0583-784F-A92D-C74FF667BBA4}"/>
    <hyperlink ref="G14" r:id="rId28" display="http://www.crz.gov.sk/index.php?ID=3671792&amp;l=sk" xr:uid="{3E386A69-4804-AC4E-B3A6-CAA795DA5DC0}"/>
    <hyperlink ref="G15" r:id="rId29" display="http://www.crz.gov.sk/index.php?ID=3671792&amp;l=sk" xr:uid="{74F1A007-7968-7643-9195-D21D5F74BB0C}"/>
    <hyperlink ref="G16" r:id="rId30" display="http://www.crz.gov.sk/index.php?ID=3671792&amp;l=sk" xr:uid="{6EA5C561-A5BA-9D4C-A3E5-11D66845CA90}"/>
    <hyperlink ref="G17" r:id="rId31" display="http://www.crz.gov.sk/index.php?ID=3671792&amp;l=sk" xr:uid="{DD388BD3-1755-AC46-8BA7-9ACB66982F99}"/>
    <hyperlink ref="G21" r:id="rId32" display="https://www.crz.gov.sk/index.php?ID=3696079&amp;l=sk" xr:uid="{3167EA1E-B1D1-244A-AA6C-40E6282672CD}"/>
    <hyperlink ref="G25" r:id="rId33" display="https://www.crz.gov.sk/index.php?ID=3696079&amp;l=sk" xr:uid="{E4715D2A-61FC-DE40-B0CB-D926B01C26DB}"/>
    <hyperlink ref="G79" r:id="rId34" display="https://www.crz.gov.sk//index.php?ID=3902100" xr:uid="{DF10F0C7-C95F-014E-A302-CD6CC8EB0880}"/>
    <hyperlink ref="H273" r:id="rId35" xr:uid="{3F1B56F2-267A-4C40-9083-5CD4256E1202}"/>
    <hyperlink ref="H275" r:id="rId36" xr:uid="{A62B2E09-2259-C84B-8D32-4913F07388D8}"/>
    <hyperlink ref="H276" r:id="rId37" xr:uid="{7F250D3B-A8BD-134F-8010-273091CC6A2F}"/>
    <hyperlink ref="H277" r:id="rId38" xr:uid="{486EFD44-7DAF-564C-8824-D9E640996864}"/>
    <hyperlink ref="H278" r:id="rId39" xr:uid="{36A0BD77-36A1-F04A-9DA7-C85FD1A841C0}"/>
    <hyperlink ref="H279" r:id="rId40" xr:uid="{13FC64E1-B653-7746-9F54-6E984AEA306A}"/>
    <hyperlink ref="H280" r:id="rId41" xr:uid="{B6DFAD10-DDAA-4640-BEAF-1E49CF1F05AA}"/>
    <hyperlink ref="H281" r:id="rId42" xr:uid="{8E10BF1B-0708-7B40-8A1C-BA234AB5AD77}"/>
    <hyperlink ref="H282" r:id="rId43" xr:uid="{59600E02-23EC-994C-A077-8895E9B31E18}"/>
    <hyperlink ref="H290" r:id="rId44" xr:uid="{22B5B641-BC7E-7345-9AF3-A4D58DFCCA1B}"/>
    <hyperlink ref="H702" r:id="rId45" xr:uid="{4E0A0839-2B0E-E94B-A4CF-AAC2A660821C}"/>
    <hyperlink ref="H719" r:id="rId46" xr:uid="{345CA449-BE53-0549-81FF-DD3686A7F235}"/>
    <hyperlink ref="H717" r:id="rId47" xr:uid="{768F86A8-D582-0842-91ED-2C75821E2CC2}"/>
    <hyperlink ref="H703" r:id="rId48" xr:uid="{20278E25-FEBB-3F4E-8CDD-111A183CC0E3}"/>
    <hyperlink ref="H704" r:id="rId49" xr:uid="{AD8A89E4-6D27-3A44-8293-8BABEC29819D}"/>
    <hyperlink ref="H705" r:id="rId50" xr:uid="{A777323D-7CC3-6B4B-A001-2F971E6D293B}"/>
    <hyperlink ref="H706" r:id="rId51" xr:uid="{297E48EA-2B80-7646-A4BC-9A1FBC1C57DA}"/>
    <hyperlink ref="H707" r:id="rId52" xr:uid="{5D4EC51A-8DA7-5F41-9DD1-60BEC42D30B9}"/>
    <hyperlink ref="H708" r:id="rId53" xr:uid="{0BBA25DF-B7CA-AD40-B6F4-D263BFDDF0E0}"/>
    <hyperlink ref="H709" r:id="rId54" xr:uid="{7E383876-FA37-184A-8A5E-C6BC60B48283}"/>
    <hyperlink ref="H710" r:id="rId55" xr:uid="{DB80D9C4-39CF-394D-BE6B-D4226C2FBDA6}"/>
    <hyperlink ref="H711" r:id="rId56" xr:uid="{B6446DB4-624C-F549-BDDE-A9AB7EA4E918}"/>
    <hyperlink ref="H712" r:id="rId57" xr:uid="{FE9C93D7-0CC0-4B4E-BF8C-8B610110D70C}"/>
    <hyperlink ref="H713" r:id="rId58" xr:uid="{336671E5-EC86-F743-8207-9A0A6A36B746}"/>
    <hyperlink ref="H714" r:id="rId59" xr:uid="{204A4E0A-3BEF-C04B-9BA5-EAE792DBAC34}"/>
    <hyperlink ref="H715" r:id="rId60" xr:uid="{2256F5E9-C63A-8049-BB4E-2FDF0004F851}"/>
    <hyperlink ref="H716" r:id="rId61" xr:uid="{A69CCDC3-84C6-A14D-ACA7-8B38D015DF2F}"/>
    <hyperlink ref="H720" r:id="rId62" xr:uid="{5BFB26C0-900F-3446-90CD-75E3858E82D6}"/>
    <hyperlink ref="H721" r:id="rId63" xr:uid="{90B52DC3-40AF-4B41-BA5E-FF614C7EA662}"/>
    <hyperlink ref="H819" r:id="rId64" xr:uid="{5119CFB3-E5B3-2D44-A92C-1CB19D9EAA17}"/>
    <hyperlink ref="H820" r:id="rId65" xr:uid="{A6D72D0F-E3F9-5B4E-B7EA-429C70C40E23}"/>
    <hyperlink ref="H821" r:id="rId66" xr:uid="{2292C8F3-B6E8-154C-A756-82BF7C019FAE}"/>
    <hyperlink ref="H823" r:id="rId67" xr:uid="{9EB94A52-7EA3-3C40-AAD7-80D831BFD570}"/>
    <hyperlink ref="H825" r:id="rId68" xr:uid="{675F7BE9-1E3B-434C-99DB-B8C2173FF76C}"/>
    <hyperlink ref="H827" r:id="rId69" xr:uid="{E463AE7D-0AB0-D742-9447-4125C79AF436}"/>
    <hyperlink ref="H829" r:id="rId70" xr:uid="{0945D736-C1DA-BE48-B9AC-DB0A670E412C}"/>
    <hyperlink ref="H822" r:id="rId71" xr:uid="{DF50F4CF-DA6E-904D-A35A-9A68919C8751}"/>
    <hyperlink ref="H824" r:id="rId72" xr:uid="{D395A99B-60DF-FD4E-8D52-0EB09767FE8C}"/>
    <hyperlink ref="H826" r:id="rId73" xr:uid="{94FF3296-9EF2-5B40-B143-03C761F2CD48}"/>
    <hyperlink ref="H828" r:id="rId74" xr:uid="{82DCFA42-255B-2C49-AE01-CFC241462A0B}"/>
    <hyperlink ref="H830" r:id="rId75" xr:uid="{FB44337F-7530-7C43-B3AB-56B2F8124CAC}"/>
    <hyperlink ref="H837" r:id="rId76" xr:uid="{3DF19B3B-256F-314B-A121-AD2D807778D8}"/>
    <hyperlink ref="H838" r:id="rId77" xr:uid="{CB4BF164-BE55-A343-9242-8E0B6DE60079}"/>
    <hyperlink ref="H840" r:id="rId78" xr:uid="{A9FED0E9-4EA8-2A47-9C8E-8205AF34226D}"/>
    <hyperlink ref="H842" r:id="rId79" xr:uid="{F4EBBFC1-FF11-BE42-8A56-18900776435C}"/>
    <hyperlink ref="H844" r:id="rId80" xr:uid="{CC5125FA-DF82-294A-98EE-881524D2C4A8}"/>
    <hyperlink ref="H841" r:id="rId81" xr:uid="{BDFACF8A-EA59-854A-BF30-52D8B23B38AA}"/>
    <hyperlink ref="H843" r:id="rId82" xr:uid="{EAE13F41-1209-9B48-BF35-49283BF9BC12}"/>
    <hyperlink ref="H860" r:id="rId83" xr:uid="{A2D3E868-3F60-A94C-B3C5-C5A6DCE491B3}"/>
    <hyperlink ref="H861" r:id="rId84" xr:uid="{7EE841BE-BE66-F141-8003-1A1D1C5DD5A2}"/>
    <hyperlink ref="H863" r:id="rId85" xr:uid="{C6E7457A-A3CC-8449-AB3F-608655C798CD}"/>
    <hyperlink ref="H865" r:id="rId86" xr:uid="{2C081309-E475-8041-8AED-11581EAC66D5}"/>
    <hyperlink ref="H864" r:id="rId87" xr:uid="{C98BD56A-298E-1147-A15C-E054826F202A}"/>
    <hyperlink ref="H866" r:id="rId88" xr:uid="{5122C1DB-6FD6-474C-AE14-E3F690D2FAF8}"/>
    <hyperlink ref="H867" r:id="rId89" xr:uid="{D4E2C685-D45F-DF4F-9DA1-8CD3E766EED4}"/>
    <hyperlink ref="H882" r:id="rId90" xr:uid="{E6F18BFE-027F-3248-95FB-45AEC99A37B8}"/>
    <hyperlink ref="H883" r:id="rId91" xr:uid="{10B3C6BB-CF48-D04C-A36E-45003D4F5E7A}"/>
    <hyperlink ref="H884" r:id="rId92" xr:uid="{BB5C18A9-8EF3-0E4A-AB42-DD1B476481EA}"/>
    <hyperlink ref="H885" r:id="rId93" xr:uid="{3E1D9478-0A39-A540-9083-E47C01F9053A}"/>
    <hyperlink ref="H886" r:id="rId94" xr:uid="{94895C11-93E8-2D4A-9603-07F24F1A74C4}"/>
    <hyperlink ref="H887" r:id="rId95" xr:uid="{9DC05648-6847-FC42-96A7-E654B68CD528}"/>
    <hyperlink ref="H718" r:id="rId96" xr:uid="{0E00D6AB-A7E7-2049-B132-100011811C73}"/>
    <hyperlink ref="H839" r:id="rId97" xr:uid="{8CF1136F-0086-0C46-AA79-BE169B9E2D37}"/>
    <hyperlink ref="H862" r:id="rId98" xr:uid="{E34AB42C-4CD7-3C4C-890E-AD9556AB5639}"/>
    <hyperlink ref="H656" r:id="rId99" xr:uid="{43B8F610-7207-EA43-8D4F-B98DF0998CF3}"/>
    <hyperlink ref="H657" r:id="rId100" xr:uid="{36CC6BC0-A66A-8046-8655-68B6B2AE9062}"/>
    <hyperlink ref="H658" r:id="rId101" xr:uid="{F2FB8670-549C-FE49-86EC-8A87A693476F}"/>
    <hyperlink ref="H722" r:id="rId102" xr:uid="{72231A23-D5F7-D748-B2E9-A7B33E60A48D}"/>
    <hyperlink ref="H733" r:id="rId103" xr:uid="{60643131-D782-1F4D-8FA8-237B8E0D1464}"/>
    <hyperlink ref="H747" r:id="rId104" xr:uid="{1568C6BC-4525-1744-85CA-EF32FE4689B6}"/>
    <hyperlink ref="H748" r:id="rId105" xr:uid="{C56856C3-AB3A-5E40-A06E-0F97F6738E46}"/>
    <hyperlink ref="H749" r:id="rId106" xr:uid="{48E68CA1-6229-AE46-8C64-D12FC2D35D1E}"/>
    <hyperlink ref="H750" r:id="rId107" xr:uid="{B6060324-3430-2549-9988-AC378FB3FC40}"/>
    <hyperlink ref="H751" r:id="rId108" xr:uid="{69A67D2F-C7C8-4C42-A7DC-A0DE1E7EB285}"/>
    <hyperlink ref="H638" r:id="rId109" xr:uid="{53BB1033-B08A-7B45-AA20-CD980F1AB7C1}"/>
    <hyperlink ref="H639" r:id="rId110" xr:uid="{D8AF8AA1-0763-6E48-9F04-1AFE3B04EFDC}"/>
    <hyperlink ref="H640" r:id="rId111" xr:uid="{C11CC8BB-AF90-9D46-BE2F-8115B7B045B7}"/>
    <hyperlink ref="H641" r:id="rId112" xr:uid="{74849FD3-5070-5244-AEA3-E0B0C844D79B}"/>
    <hyperlink ref="H642" r:id="rId113" xr:uid="{A2EF6198-9A93-474C-B5C0-4C93219B8530}"/>
    <hyperlink ref="H643" r:id="rId114" xr:uid="{5A5D8C2F-32E7-9448-BB7E-2B951CF09D8B}"/>
    <hyperlink ref="H645" r:id="rId115" xr:uid="{0E959818-BB95-934E-8E44-980F29AD587F}"/>
    <hyperlink ref="H646" r:id="rId116" xr:uid="{E40C5A18-5598-264A-B993-B22AE1E83D80}"/>
    <hyperlink ref="H274" r:id="rId117" xr:uid="{E2F46703-2134-F74A-9F3F-F66F1F6350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4475B-D6D6-564F-9D95-295E65FD63FC}">
  <dimension ref="A1:D601"/>
  <sheetViews>
    <sheetView tabSelected="1" workbookViewId="0">
      <selection activeCell="C15" sqref="C15"/>
    </sheetView>
  </sheetViews>
  <sheetFormatPr baseColWidth="10" defaultRowHeight="16" x14ac:dyDescent="0.2"/>
  <cols>
    <col min="1" max="1" width="10.83203125" style="27"/>
    <col min="2" max="2" width="75.33203125" style="27" customWidth="1"/>
    <col min="3" max="16384" width="10.83203125" style="27"/>
  </cols>
  <sheetData>
    <row r="1" spans="1:4" x14ac:dyDescent="0.2">
      <c r="A1" t="s">
        <v>1037</v>
      </c>
      <c r="B1" t="s">
        <v>809</v>
      </c>
      <c r="C1" s="28" t="s">
        <v>40</v>
      </c>
      <c r="D1" s="29" t="s">
        <v>41</v>
      </c>
    </row>
    <row r="2" spans="1:4" x14ac:dyDescent="0.2">
      <c r="A2" t="s">
        <v>1019</v>
      </c>
      <c r="B2" t="s">
        <v>814</v>
      </c>
      <c r="C2">
        <v>700</v>
      </c>
      <c r="D2" s="27">
        <f>700*1.2</f>
        <v>840</v>
      </c>
    </row>
    <row r="3" spans="1:4" x14ac:dyDescent="0.2">
      <c r="A3" t="s">
        <v>1019</v>
      </c>
      <c r="B3" t="s">
        <v>262</v>
      </c>
      <c r="C3">
        <v>700</v>
      </c>
      <c r="D3" s="27">
        <f t="shared" ref="D3:D66" si="0">700*1.2</f>
        <v>840</v>
      </c>
    </row>
    <row r="4" spans="1:4" x14ac:dyDescent="0.2">
      <c r="A4" t="s">
        <v>1019</v>
      </c>
      <c r="B4" t="s">
        <v>976</v>
      </c>
      <c r="C4">
        <v>650</v>
      </c>
      <c r="D4" s="27">
        <f t="shared" si="0"/>
        <v>840</v>
      </c>
    </row>
    <row r="5" spans="1:4" x14ac:dyDescent="0.2">
      <c r="A5" t="s">
        <v>1019</v>
      </c>
      <c r="B5" t="s">
        <v>839</v>
      </c>
      <c r="C5">
        <v>550</v>
      </c>
      <c r="D5" s="27">
        <f t="shared" si="0"/>
        <v>840</v>
      </c>
    </row>
    <row r="6" spans="1:4" x14ac:dyDescent="0.2">
      <c r="A6" t="s">
        <v>1019</v>
      </c>
      <c r="B6" t="s">
        <v>974</v>
      </c>
      <c r="C6">
        <v>800</v>
      </c>
      <c r="D6" s="27">
        <f t="shared" si="0"/>
        <v>840</v>
      </c>
    </row>
    <row r="7" spans="1:4" x14ac:dyDescent="0.2">
      <c r="A7" t="s">
        <v>1019</v>
      </c>
      <c r="B7" t="s">
        <v>1052</v>
      </c>
      <c r="C7">
        <v>750</v>
      </c>
      <c r="D7" s="27">
        <f t="shared" si="0"/>
        <v>840</v>
      </c>
    </row>
    <row r="8" spans="1:4" x14ac:dyDescent="0.2">
      <c r="A8" t="s">
        <v>1019</v>
      </c>
      <c r="B8" t="s">
        <v>840</v>
      </c>
      <c r="C8">
        <v>750</v>
      </c>
      <c r="D8" s="27">
        <f t="shared" si="0"/>
        <v>840</v>
      </c>
    </row>
    <row r="9" spans="1:4" x14ac:dyDescent="0.2">
      <c r="A9" t="s">
        <v>1019</v>
      </c>
      <c r="B9" t="s">
        <v>842</v>
      </c>
      <c r="C9">
        <v>650</v>
      </c>
      <c r="D9" s="27">
        <f t="shared" si="0"/>
        <v>840</v>
      </c>
    </row>
    <row r="10" spans="1:4" x14ac:dyDescent="0.2">
      <c r="A10" t="s">
        <v>1019</v>
      </c>
      <c r="B10" t="s">
        <v>973</v>
      </c>
      <c r="C10">
        <v>950</v>
      </c>
      <c r="D10" s="27">
        <f t="shared" si="0"/>
        <v>840</v>
      </c>
    </row>
    <row r="11" spans="1:4" x14ac:dyDescent="0.2">
      <c r="A11" t="s">
        <v>1019</v>
      </c>
      <c r="B11" t="s">
        <v>975</v>
      </c>
      <c r="C11">
        <v>550</v>
      </c>
      <c r="D11" s="27">
        <f t="shared" si="0"/>
        <v>840</v>
      </c>
    </row>
    <row r="12" spans="1:4" x14ac:dyDescent="0.2">
      <c r="A12" t="s">
        <v>1019</v>
      </c>
      <c r="B12" t="s">
        <v>1053</v>
      </c>
      <c r="C12">
        <v>700</v>
      </c>
      <c r="D12" s="27">
        <f t="shared" si="0"/>
        <v>840</v>
      </c>
    </row>
    <row r="13" spans="1:4" x14ac:dyDescent="0.2">
      <c r="A13" t="s">
        <v>1019</v>
      </c>
      <c r="B13" t="s">
        <v>972</v>
      </c>
      <c r="C13">
        <v>242.85000000000002</v>
      </c>
      <c r="D13" s="27">
        <f t="shared" si="0"/>
        <v>840</v>
      </c>
    </row>
    <row r="14" spans="1:4" x14ac:dyDescent="0.2">
      <c r="A14" t="s">
        <v>1019</v>
      </c>
      <c r="B14" t="s">
        <v>991</v>
      </c>
      <c r="C14">
        <v>151.79999999999998</v>
      </c>
      <c r="D14" s="27">
        <f t="shared" si="0"/>
        <v>840</v>
      </c>
    </row>
    <row r="15" spans="1:4" x14ac:dyDescent="0.2">
      <c r="A15" t="s">
        <v>1019</v>
      </c>
      <c r="B15" t="s">
        <v>1038</v>
      </c>
      <c r="C15">
        <v>252.97499999999994</v>
      </c>
      <c r="D15" s="27">
        <f t="shared" si="0"/>
        <v>840</v>
      </c>
    </row>
    <row r="16" spans="1:4" x14ac:dyDescent="0.2">
      <c r="A16" t="s">
        <v>1019</v>
      </c>
      <c r="B16" t="s">
        <v>1039</v>
      </c>
      <c r="C16">
        <v>151.79999999999998</v>
      </c>
      <c r="D16" s="27">
        <f t="shared" si="0"/>
        <v>840</v>
      </c>
    </row>
    <row r="17" spans="1:4" x14ac:dyDescent="0.2">
      <c r="A17" t="s">
        <v>990</v>
      </c>
      <c r="B17" t="s">
        <v>970</v>
      </c>
      <c r="C17">
        <v>700</v>
      </c>
      <c r="D17" s="27">
        <f t="shared" si="0"/>
        <v>840</v>
      </c>
    </row>
    <row r="18" spans="1:4" x14ac:dyDescent="0.2">
      <c r="A18" t="s">
        <v>990</v>
      </c>
      <c r="B18" t="s">
        <v>814</v>
      </c>
      <c r="C18">
        <v>740</v>
      </c>
      <c r="D18" s="27">
        <f t="shared" si="0"/>
        <v>840</v>
      </c>
    </row>
    <row r="19" spans="1:4" x14ac:dyDescent="0.2">
      <c r="A19" t="s">
        <v>990</v>
      </c>
      <c r="B19" t="s">
        <v>262</v>
      </c>
      <c r="C19">
        <v>805.9666666666667</v>
      </c>
      <c r="D19" s="27">
        <f t="shared" si="0"/>
        <v>840</v>
      </c>
    </row>
    <row r="20" spans="1:4" x14ac:dyDescent="0.2">
      <c r="A20" t="s">
        <v>990</v>
      </c>
      <c r="B20" t="s">
        <v>839</v>
      </c>
      <c r="C20">
        <v>570</v>
      </c>
      <c r="D20" s="27">
        <f t="shared" si="0"/>
        <v>840</v>
      </c>
    </row>
    <row r="21" spans="1:4" x14ac:dyDescent="0.2">
      <c r="A21" t="s">
        <v>990</v>
      </c>
      <c r="B21" t="s">
        <v>974</v>
      </c>
      <c r="C21">
        <v>900</v>
      </c>
      <c r="D21" s="27">
        <f t="shared" si="0"/>
        <v>840</v>
      </c>
    </row>
    <row r="22" spans="1:4" x14ac:dyDescent="0.2">
      <c r="A22" t="s">
        <v>990</v>
      </c>
      <c r="B22" t="s">
        <v>1052</v>
      </c>
      <c r="C22">
        <v>890</v>
      </c>
      <c r="D22" s="27">
        <f t="shared" si="0"/>
        <v>840</v>
      </c>
    </row>
    <row r="23" spans="1:4" x14ac:dyDescent="0.2">
      <c r="A23" t="s">
        <v>990</v>
      </c>
      <c r="B23" t="s">
        <v>840</v>
      </c>
      <c r="C23">
        <v>890</v>
      </c>
      <c r="D23" s="27">
        <f t="shared" si="0"/>
        <v>840</v>
      </c>
    </row>
    <row r="24" spans="1:4" x14ac:dyDescent="0.2">
      <c r="A24" t="s">
        <v>990</v>
      </c>
      <c r="B24" t="s">
        <v>842</v>
      </c>
      <c r="C24">
        <v>662</v>
      </c>
      <c r="D24" s="27">
        <f t="shared" si="0"/>
        <v>840</v>
      </c>
    </row>
    <row r="25" spans="1:4" x14ac:dyDescent="0.2">
      <c r="A25" t="s">
        <v>990</v>
      </c>
      <c r="B25" t="s">
        <v>973</v>
      </c>
      <c r="C25">
        <v>1200</v>
      </c>
      <c r="D25" s="27">
        <f t="shared" si="0"/>
        <v>840</v>
      </c>
    </row>
    <row r="26" spans="1:4" x14ac:dyDescent="0.2">
      <c r="A26" t="s">
        <v>990</v>
      </c>
      <c r="B26" t="s">
        <v>975</v>
      </c>
      <c r="C26">
        <v>600</v>
      </c>
      <c r="D26" s="27">
        <f t="shared" si="0"/>
        <v>840</v>
      </c>
    </row>
    <row r="27" spans="1:4" x14ac:dyDescent="0.2">
      <c r="A27" t="s">
        <v>990</v>
      </c>
      <c r="B27" t="s">
        <v>1053</v>
      </c>
      <c r="C27">
        <v>790</v>
      </c>
      <c r="D27" s="27">
        <f t="shared" si="0"/>
        <v>840</v>
      </c>
    </row>
    <row r="28" spans="1:4" x14ac:dyDescent="0.2">
      <c r="A28" t="s">
        <v>990</v>
      </c>
      <c r="B28" t="s">
        <v>972</v>
      </c>
      <c r="C28">
        <v>259.2</v>
      </c>
      <c r="D28" s="27">
        <f t="shared" si="0"/>
        <v>840</v>
      </c>
    </row>
    <row r="29" spans="1:4" x14ac:dyDescent="0.2">
      <c r="A29" t="s">
        <v>990</v>
      </c>
      <c r="B29" t="s">
        <v>978</v>
      </c>
      <c r="C29">
        <v>129.75</v>
      </c>
      <c r="D29" s="27">
        <f t="shared" si="0"/>
        <v>840</v>
      </c>
    </row>
    <row r="30" spans="1:4" x14ac:dyDescent="0.2">
      <c r="A30" t="s">
        <v>990</v>
      </c>
      <c r="B30" t="s">
        <v>991</v>
      </c>
      <c r="C30">
        <v>114.52499999999999</v>
      </c>
      <c r="D30" s="27">
        <f t="shared" si="0"/>
        <v>840</v>
      </c>
    </row>
    <row r="31" spans="1:4" x14ac:dyDescent="0.2">
      <c r="A31" t="s">
        <v>990</v>
      </c>
      <c r="B31" t="s">
        <v>1039</v>
      </c>
      <c r="C31">
        <v>150</v>
      </c>
      <c r="D31" s="27">
        <f t="shared" si="0"/>
        <v>840</v>
      </c>
    </row>
    <row r="32" spans="1:4" x14ac:dyDescent="0.2">
      <c r="A32" t="s">
        <v>977</v>
      </c>
      <c r="B32" t="s">
        <v>970</v>
      </c>
      <c r="C32">
        <v>700</v>
      </c>
      <c r="D32" s="27">
        <f t="shared" si="0"/>
        <v>840</v>
      </c>
    </row>
    <row r="33" spans="1:4" x14ac:dyDescent="0.2">
      <c r="A33" t="s">
        <v>977</v>
      </c>
      <c r="B33" t="s">
        <v>814</v>
      </c>
      <c r="C33">
        <v>616.66669999999988</v>
      </c>
      <c r="D33" s="27">
        <f t="shared" si="0"/>
        <v>840</v>
      </c>
    </row>
    <row r="34" spans="1:4" x14ac:dyDescent="0.2">
      <c r="A34" t="s">
        <v>977</v>
      </c>
      <c r="B34" t="s">
        <v>262</v>
      </c>
      <c r="C34">
        <v>758.33330000000012</v>
      </c>
      <c r="D34" s="27">
        <f t="shared" si="0"/>
        <v>840</v>
      </c>
    </row>
    <row r="35" spans="1:4" x14ac:dyDescent="0.2">
      <c r="A35" t="s">
        <v>977</v>
      </c>
      <c r="B35" t="s">
        <v>976</v>
      </c>
      <c r="C35">
        <v>541.66669999999988</v>
      </c>
      <c r="D35" s="27">
        <f t="shared" si="0"/>
        <v>840</v>
      </c>
    </row>
    <row r="36" spans="1:4" x14ac:dyDescent="0.2">
      <c r="A36" t="s">
        <v>977</v>
      </c>
      <c r="B36" t="s">
        <v>839</v>
      </c>
      <c r="C36">
        <v>475</v>
      </c>
      <c r="D36" s="27">
        <f t="shared" si="0"/>
        <v>840</v>
      </c>
    </row>
    <row r="37" spans="1:4" x14ac:dyDescent="0.2">
      <c r="A37" t="s">
        <v>977</v>
      </c>
      <c r="B37" t="s">
        <v>840</v>
      </c>
      <c r="C37">
        <v>741.66669999999999</v>
      </c>
      <c r="D37" s="27">
        <f t="shared" si="0"/>
        <v>840</v>
      </c>
    </row>
    <row r="38" spans="1:4" x14ac:dyDescent="0.2">
      <c r="A38" t="s">
        <v>977</v>
      </c>
      <c r="B38" t="s">
        <v>842</v>
      </c>
      <c r="C38">
        <v>500</v>
      </c>
      <c r="D38" s="27">
        <f t="shared" si="0"/>
        <v>840</v>
      </c>
    </row>
    <row r="39" spans="1:4" x14ac:dyDescent="0.2">
      <c r="A39" t="s">
        <v>977</v>
      </c>
      <c r="B39" t="s">
        <v>973</v>
      </c>
      <c r="C39">
        <v>1000</v>
      </c>
      <c r="D39" s="27">
        <f t="shared" si="0"/>
        <v>840</v>
      </c>
    </row>
    <row r="40" spans="1:4" x14ac:dyDescent="0.2">
      <c r="A40" t="s">
        <v>977</v>
      </c>
      <c r="B40" t="s">
        <v>975</v>
      </c>
      <c r="C40">
        <v>500</v>
      </c>
      <c r="D40" s="27">
        <f t="shared" si="0"/>
        <v>840</v>
      </c>
    </row>
    <row r="41" spans="1:4" x14ac:dyDescent="0.2">
      <c r="A41" t="s">
        <v>977</v>
      </c>
      <c r="B41" t="s">
        <v>972</v>
      </c>
      <c r="C41">
        <v>259.2</v>
      </c>
      <c r="D41" s="27">
        <f t="shared" si="0"/>
        <v>840</v>
      </c>
    </row>
    <row r="42" spans="1:4" x14ac:dyDescent="0.2">
      <c r="A42" t="s">
        <v>977</v>
      </c>
      <c r="B42" t="s">
        <v>978</v>
      </c>
      <c r="C42">
        <v>260</v>
      </c>
      <c r="D42" s="27">
        <f t="shared" si="0"/>
        <v>840</v>
      </c>
    </row>
    <row r="43" spans="1:4" x14ac:dyDescent="0.2">
      <c r="A43" t="s">
        <v>977</v>
      </c>
      <c r="B43" t="s">
        <v>1040</v>
      </c>
      <c r="C43">
        <v>260</v>
      </c>
      <c r="D43" s="27">
        <f t="shared" si="0"/>
        <v>840</v>
      </c>
    </row>
    <row r="44" spans="1:4" x14ac:dyDescent="0.2">
      <c r="A44" t="s">
        <v>977</v>
      </c>
      <c r="B44" t="s">
        <v>1038</v>
      </c>
      <c r="C44">
        <v>260</v>
      </c>
      <c r="D44" s="27">
        <f t="shared" si="0"/>
        <v>840</v>
      </c>
    </row>
    <row r="45" spans="1:4" x14ac:dyDescent="0.2">
      <c r="A45" t="s">
        <v>977</v>
      </c>
      <c r="B45" t="s">
        <v>1039</v>
      </c>
      <c r="C45">
        <v>237.26250000000002</v>
      </c>
      <c r="D45" s="27">
        <f t="shared" si="0"/>
        <v>840</v>
      </c>
    </row>
    <row r="46" spans="1:4" x14ac:dyDescent="0.2">
      <c r="A46" t="s">
        <v>980</v>
      </c>
      <c r="B46" t="s">
        <v>970</v>
      </c>
      <c r="C46">
        <v>700</v>
      </c>
      <c r="D46" s="27">
        <f t="shared" si="0"/>
        <v>840</v>
      </c>
    </row>
    <row r="47" spans="1:4" x14ac:dyDescent="0.2">
      <c r="A47" t="s">
        <v>1041</v>
      </c>
      <c r="B47" t="s">
        <v>819</v>
      </c>
      <c r="C47">
        <v>330</v>
      </c>
      <c r="D47" s="27">
        <f t="shared" si="0"/>
        <v>840</v>
      </c>
    </row>
    <row r="48" spans="1:4" x14ac:dyDescent="0.2">
      <c r="A48" t="s">
        <v>1042</v>
      </c>
      <c r="B48" t="s">
        <v>814</v>
      </c>
      <c r="C48">
        <v>455</v>
      </c>
      <c r="D48" s="27">
        <f t="shared" si="0"/>
        <v>840</v>
      </c>
    </row>
    <row r="49" spans="1:4" x14ac:dyDescent="0.2">
      <c r="A49" t="s">
        <v>1043</v>
      </c>
      <c r="B49" t="s">
        <v>262</v>
      </c>
      <c r="C49">
        <v>580</v>
      </c>
      <c r="D49" s="27">
        <f t="shared" si="0"/>
        <v>840</v>
      </c>
    </row>
    <row r="50" spans="1:4" x14ac:dyDescent="0.2">
      <c r="A50" t="s">
        <v>1044</v>
      </c>
      <c r="B50" t="s">
        <v>976</v>
      </c>
      <c r="C50">
        <v>430</v>
      </c>
      <c r="D50" s="27">
        <f t="shared" si="0"/>
        <v>840</v>
      </c>
    </row>
    <row r="51" spans="1:4" x14ac:dyDescent="0.2">
      <c r="A51" t="s">
        <v>1045</v>
      </c>
      <c r="B51" t="s">
        <v>839</v>
      </c>
      <c r="C51">
        <v>400</v>
      </c>
      <c r="D51" s="27">
        <f t="shared" si="0"/>
        <v>840</v>
      </c>
    </row>
    <row r="52" spans="1:4" x14ac:dyDescent="0.2">
      <c r="A52" t="s">
        <v>1046</v>
      </c>
      <c r="B52" t="s">
        <v>974</v>
      </c>
      <c r="C52">
        <v>560</v>
      </c>
      <c r="D52" s="27">
        <f t="shared" si="0"/>
        <v>840</v>
      </c>
    </row>
    <row r="53" spans="1:4" x14ac:dyDescent="0.2">
      <c r="A53" t="s">
        <v>1000</v>
      </c>
      <c r="B53" t="s">
        <v>1052</v>
      </c>
      <c r="C53">
        <v>540</v>
      </c>
      <c r="D53" s="27">
        <f t="shared" si="0"/>
        <v>840</v>
      </c>
    </row>
    <row r="54" spans="1:4" x14ac:dyDescent="0.2">
      <c r="A54" t="s">
        <v>1047</v>
      </c>
      <c r="B54" t="s">
        <v>840</v>
      </c>
      <c r="C54">
        <v>450</v>
      </c>
      <c r="D54" s="27">
        <f t="shared" si="0"/>
        <v>840</v>
      </c>
    </row>
    <row r="55" spans="1:4" x14ac:dyDescent="0.2">
      <c r="A55" t="s">
        <v>1048</v>
      </c>
      <c r="B55" t="s">
        <v>842</v>
      </c>
      <c r="C55">
        <v>415</v>
      </c>
      <c r="D55" s="27">
        <f t="shared" si="0"/>
        <v>840</v>
      </c>
    </row>
    <row r="56" spans="1:4" x14ac:dyDescent="0.2">
      <c r="A56" t="s">
        <v>1049</v>
      </c>
      <c r="B56" t="s">
        <v>973</v>
      </c>
      <c r="C56">
        <v>660</v>
      </c>
      <c r="D56" s="27">
        <f t="shared" si="0"/>
        <v>840</v>
      </c>
    </row>
    <row r="57" spans="1:4" x14ac:dyDescent="0.2">
      <c r="A57" t="s">
        <v>1050</v>
      </c>
      <c r="B57" t="s">
        <v>975</v>
      </c>
      <c r="C57">
        <v>375</v>
      </c>
      <c r="D57" s="27">
        <f t="shared" si="0"/>
        <v>840</v>
      </c>
    </row>
    <row r="58" spans="1:4" x14ac:dyDescent="0.2">
      <c r="A58" t="s">
        <v>1051</v>
      </c>
      <c r="B58" t="s">
        <v>1053</v>
      </c>
      <c r="C58">
        <v>455</v>
      </c>
      <c r="D58" s="27">
        <f t="shared" si="0"/>
        <v>840</v>
      </c>
    </row>
    <row r="59" spans="1:4" x14ac:dyDescent="0.2">
      <c r="A59" t="s">
        <v>1041</v>
      </c>
      <c r="B59" t="s">
        <v>972</v>
      </c>
      <c r="C59">
        <v>243</v>
      </c>
      <c r="D59" s="27">
        <f t="shared" si="0"/>
        <v>840</v>
      </c>
    </row>
    <row r="60" spans="1:4" x14ac:dyDescent="0.2">
      <c r="A60" t="s">
        <v>1042</v>
      </c>
      <c r="B60" t="s">
        <v>1040</v>
      </c>
      <c r="C60">
        <v>250</v>
      </c>
      <c r="D60" s="27">
        <f t="shared" si="0"/>
        <v>840</v>
      </c>
    </row>
    <row r="61" spans="1:4" x14ac:dyDescent="0.2">
      <c r="A61" t="s">
        <v>1043</v>
      </c>
      <c r="B61" t="s">
        <v>1038</v>
      </c>
      <c r="C61">
        <v>250</v>
      </c>
      <c r="D61" s="27">
        <f t="shared" si="0"/>
        <v>840</v>
      </c>
    </row>
    <row r="62" spans="1:4" x14ac:dyDescent="0.2">
      <c r="A62" t="s">
        <v>1044</v>
      </c>
      <c r="B62" t="s">
        <v>1039</v>
      </c>
      <c r="C62">
        <v>168.15</v>
      </c>
      <c r="D62" s="27">
        <f t="shared" si="0"/>
        <v>840</v>
      </c>
    </row>
    <row r="63" spans="1:4" x14ac:dyDescent="0.2">
      <c r="A63" t="s">
        <v>1000</v>
      </c>
      <c r="B63" t="s">
        <v>970</v>
      </c>
      <c r="C63">
        <v>700</v>
      </c>
      <c r="D63" s="27">
        <f t="shared" si="0"/>
        <v>840</v>
      </c>
    </row>
    <row r="64" spans="1:4" x14ac:dyDescent="0.2">
      <c r="A64" t="s">
        <v>1000</v>
      </c>
      <c r="B64" t="s">
        <v>814</v>
      </c>
      <c r="C64">
        <v>720</v>
      </c>
      <c r="D64" s="27">
        <f t="shared" si="0"/>
        <v>840</v>
      </c>
    </row>
    <row r="65" spans="1:4" x14ac:dyDescent="0.2">
      <c r="A65" t="s">
        <v>1000</v>
      </c>
      <c r="B65" t="s">
        <v>262</v>
      </c>
      <c r="C65">
        <v>800</v>
      </c>
      <c r="D65" s="27">
        <f t="shared" si="0"/>
        <v>840</v>
      </c>
    </row>
    <row r="66" spans="1:4" x14ac:dyDescent="0.2">
      <c r="A66" t="s">
        <v>1000</v>
      </c>
      <c r="B66" t="s">
        <v>976</v>
      </c>
      <c r="C66">
        <v>640</v>
      </c>
      <c r="D66" s="27">
        <f t="shared" si="0"/>
        <v>840</v>
      </c>
    </row>
    <row r="67" spans="1:4" x14ac:dyDescent="0.2">
      <c r="A67" t="s">
        <v>1000</v>
      </c>
      <c r="B67" t="s">
        <v>839</v>
      </c>
      <c r="C67">
        <v>500</v>
      </c>
      <c r="D67" s="27">
        <f t="shared" ref="D67:D130" si="1">700*1.2</f>
        <v>840</v>
      </c>
    </row>
    <row r="68" spans="1:4" x14ac:dyDescent="0.2">
      <c r="A68" t="s">
        <v>1000</v>
      </c>
      <c r="B68" t="s">
        <v>974</v>
      </c>
      <c r="C68">
        <v>720</v>
      </c>
      <c r="D68" s="27">
        <f t="shared" si="1"/>
        <v>840</v>
      </c>
    </row>
    <row r="69" spans="1:4" x14ac:dyDescent="0.2">
      <c r="A69" t="s">
        <v>1000</v>
      </c>
      <c r="B69" t="s">
        <v>1052</v>
      </c>
      <c r="C69">
        <v>800</v>
      </c>
      <c r="D69" s="27">
        <f t="shared" si="1"/>
        <v>840</v>
      </c>
    </row>
    <row r="70" spans="1:4" x14ac:dyDescent="0.2">
      <c r="A70" t="s">
        <v>1000</v>
      </c>
      <c r="B70" t="s">
        <v>840</v>
      </c>
      <c r="C70">
        <v>773.33333333333337</v>
      </c>
      <c r="D70" s="27">
        <f t="shared" si="1"/>
        <v>840</v>
      </c>
    </row>
    <row r="71" spans="1:4" x14ac:dyDescent="0.2">
      <c r="A71" t="s">
        <v>1000</v>
      </c>
      <c r="B71" t="s">
        <v>973</v>
      </c>
      <c r="C71">
        <v>800</v>
      </c>
      <c r="D71" s="27">
        <f t="shared" si="1"/>
        <v>840</v>
      </c>
    </row>
    <row r="72" spans="1:4" x14ac:dyDescent="0.2">
      <c r="A72" t="s">
        <v>1000</v>
      </c>
      <c r="B72" t="s">
        <v>1053</v>
      </c>
      <c r="C72">
        <v>692.5</v>
      </c>
      <c r="D72" s="27">
        <f t="shared" si="1"/>
        <v>840</v>
      </c>
    </row>
    <row r="73" spans="1:4" x14ac:dyDescent="0.2">
      <c r="A73" t="s">
        <v>1000</v>
      </c>
      <c r="B73" t="s">
        <v>972</v>
      </c>
      <c r="C73">
        <v>243</v>
      </c>
      <c r="D73" s="27">
        <f t="shared" si="1"/>
        <v>840</v>
      </c>
    </row>
    <row r="74" spans="1:4" x14ac:dyDescent="0.2">
      <c r="A74" t="s">
        <v>1000</v>
      </c>
      <c r="B74" t="s">
        <v>1039</v>
      </c>
      <c r="C74">
        <v>139.42500000000001</v>
      </c>
      <c r="D74" s="27">
        <f t="shared" si="1"/>
        <v>840</v>
      </c>
    </row>
    <row r="75" spans="1:4" x14ac:dyDescent="0.2">
      <c r="A75" t="s">
        <v>1016</v>
      </c>
      <c r="B75" t="s">
        <v>970</v>
      </c>
      <c r="C75">
        <v>700</v>
      </c>
      <c r="D75" s="27">
        <f t="shared" si="1"/>
        <v>840</v>
      </c>
    </row>
    <row r="76" spans="1:4" x14ac:dyDescent="0.2">
      <c r="A76" t="s">
        <v>1016</v>
      </c>
      <c r="B76" t="s">
        <v>814</v>
      </c>
      <c r="C76">
        <v>620</v>
      </c>
      <c r="D76" s="27">
        <f t="shared" si="1"/>
        <v>840</v>
      </c>
    </row>
    <row r="77" spans="1:4" x14ac:dyDescent="0.2">
      <c r="A77" t="s">
        <v>1016</v>
      </c>
      <c r="B77" t="s">
        <v>262</v>
      </c>
      <c r="C77">
        <v>700</v>
      </c>
      <c r="D77" s="27">
        <f t="shared" si="1"/>
        <v>840</v>
      </c>
    </row>
    <row r="78" spans="1:4" x14ac:dyDescent="0.2">
      <c r="A78" t="s">
        <v>1016</v>
      </c>
      <c r="B78" t="s">
        <v>976</v>
      </c>
      <c r="C78">
        <v>570</v>
      </c>
      <c r="D78" s="27">
        <f t="shared" si="1"/>
        <v>840</v>
      </c>
    </row>
    <row r="79" spans="1:4" x14ac:dyDescent="0.2">
      <c r="A79" t="s">
        <v>1016</v>
      </c>
      <c r="B79" t="s">
        <v>839</v>
      </c>
      <c r="C79">
        <v>530</v>
      </c>
      <c r="D79" s="27">
        <f t="shared" si="1"/>
        <v>840</v>
      </c>
    </row>
    <row r="80" spans="1:4" x14ac:dyDescent="0.2">
      <c r="A80" t="s">
        <v>1016</v>
      </c>
      <c r="B80" t="s">
        <v>974</v>
      </c>
      <c r="C80">
        <v>650</v>
      </c>
      <c r="D80" s="27">
        <f t="shared" si="1"/>
        <v>840</v>
      </c>
    </row>
    <row r="81" spans="1:4" x14ac:dyDescent="0.2">
      <c r="A81" t="s">
        <v>1016</v>
      </c>
      <c r="B81" t="s">
        <v>840</v>
      </c>
      <c r="C81">
        <v>600</v>
      </c>
      <c r="D81" s="27">
        <f t="shared" si="1"/>
        <v>840</v>
      </c>
    </row>
    <row r="82" spans="1:4" x14ac:dyDescent="0.2">
      <c r="A82" t="s">
        <v>1016</v>
      </c>
      <c r="B82" t="s">
        <v>842</v>
      </c>
      <c r="C82">
        <v>586</v>
      </c>
      <c r="D82" s="27">
        <f t="shared" si="1"/>
        <v>840</v>
      </c>
    </row>
    <row r="83" spans="1:4" x14ac:dyDescent="0.2">
      <c r="A83" t="s">
        <v>1016</v>
      </c>
      <c r="B83" t="s">
        <v>973</v>
      </c>
      <c r="C83">
        <v>700</v>
      </c>
      <c r="D83" s="27">
        <f t="shared" si="1"/>
        <v>840</v>
      </c>
    </row>
    <row r="84" spans="1:4" x14ac:dyDescent="0.2">
      <c r="A84" t="s">
        <v>1016</v>
      </c>
      <c r="B84" t="s">
        <v>1053</v>
      </c>
      <c r="C84">
        <v>610</v>
      </c>
      <c r="D84" s="27">
        <f t="shared" si="1"/>
        <v>840</v>
      </c>
    </row>
    <row r="85" spans="1:4" x14ac:dyDescent="0.2">
      <c r="A85" t="s">
        <v>1016</v>
      </c>
      <c r="B85" t="s">
        <v>972</v>
      </c>
      <c r="C85">
        <v>243.00000000000003</v>
      </c>
      <c r="D85" s="27">
        <f t="shared" si="1"/>
        <v>840</v>
      </c>
    </row>
    <row r="86" spans="1:4" x14ac:dyDescent="0.2">
      <c r="A86" t="s">
        <v>1016</v>
      </c>
      <c r="B86" t="s">
        <v>991</v>
      </c>
      <c r="C86">
        <v>152.10000000000002</v>
      </c>
      <c r="D86" s="27">
        <f t="shared" si="1"/>
        <v>840</v>
      </c>
    </row>
    <row r="87" spans="1:4" x14ac:dyDescent="0.2">
      <c r="A87" t="s">
        <v>1009</v>
      </c>
      <c r="B87" t="s">
        <v>970</v>
      </c>
      <c r="C87">
        <v>700</v>
      </c>
      <c r="D87" s="27">
        <f t="shared" si="1"/>
        <v>840</v>
      </c>
    </row>
    <row r="88" spans="1:4" x14ac:dyDescent="0.2">
      <c r="A88" t="s">
        <v>1009</v>
      </c>
      <c r="B88" t="s">
        <v>814</v>
      </c>
      <c r="C88">
        <v>739</v>
      </c>
      <c r="D88" s="27">
        <f t="shared" si="1"/>
        <v>840</v>
      </c>
    </row>
    <row r="89" spans="1:4" x14ac:dyDescent="0.2">
      <c r="A89" t="s">
        <v>1009</v>
      </c>
      <c r="B89" t="s">
        <v>262</v>
      </c>
      <c r="C89">
        <v>909</v>
      </c>
      <c r="D89" s="27">
        <f t="shared" si="1"/>
        <v>840</v>
      </c>
    </row>
    <row r="90" spans="1:4" x14ac:dyDescent="0.2">
      <c r="A90" t="s">
        <v>1009</v>
      </c>
      <c r="B90" t="s">
        <v>976</v>
      </c>
      <c r="C90">
        <v>649</v>
      </c>
      <c r="D90" s="27">
        <f t="shared" si="1"/>
        <v>840</v>
      </c>
    </row>
    <row r="91" spans="1:4" x14ac:dyDescent="0.2">
      <c r="A91" t="s">
        <v>1009</v>
      </c>
      <c r="B91" t="s">
        <v>839</v>
      </c>
      <c r="C91">
        <v>569</v>
      </c>
      <c r="D91" s="27">
        <f t="shared" si="1"/>
        <v>840</v>
      </c>
    </row>
    <row r="92" spans="1:4" x14ac:dyDescent="0.2">
      <c r="A92" t="s">
        <v>1009</v>
      </c>
      <c r="B92" t="s">
        <v>840</v>
      </c>
      <c r="C92">
        <v>879</v>
      </c>
      <c r="D92" s="27">
        <f t="shared" si="1"/>
        <v>840</v>
      </c>
    </row>
    <row r="93" spans="1:4" x14ac:dyDescent="0.2">
      <c r="A93" t="s">
        <v>1009</v>
      </c>
      <c r="B93" t="s">
        <v>842</v>
      </c>
      <c r="C93">
        <v>707</v>
      </c>
      <c r="D93" s="27">
        <f t="shared" si="1"/>
        <v>840</v>
      </c>
    </row>
    <row r="94" spans="1:4" x14ac:dyDescent="0.2">
      <c r="A94" t="s">
        <v>1009</v>
      </c>
      <c r="B94" t="s">
        <v>973</v>
      </c>
      <c r="C94">
        <v>1199</v>
      </c>
      <c r="D94" s="27">
        <f t="shared" si="1"/>
        <v>840</v>
      </c>
    </row>
    <row r="95" spans="1:4" x14ac:dyDescent="0.2">
      <c r="A95" t="s">
        <v>1009</v>
      </c>
      <c r="B95" t="s">
        <v>975</v>
      </c>
      <c r="C95">
        <v>599</v>
      </c>
      <c r="D95" s="27">
        <f t="shared" si="1"/>
        <v>840</v>
      </c>
    </row>
    <row r="96" spans="1:4" x14ac:dyDescent="0.2">
      <c r="A96" t="s">
        <v>1009</v>
      </c>
      <c r="B96" t="s">
        <v>1053</v>
      </c>
      <c r="C96">
        <v>789</v>
      </c>
      <c r="D96" s="27">
        <f t="shared" si="1"/>
        <v>840</v>
      </c>
    </row>
    <row r="97" spans="1:4" x14ac:dyDescent="0.2">
      <c r="A97" t="s">
        <v>1009</v>
      </c>
      <c r="B97" t="s">
        <v>972</v>
      </c>
      <c r="C97">
        <v>216.30666666666664</v>
      </c>
      <c r="D97" s="27">
        <f t="shared" si="1"/>
        <v>840</v>
      </c>
    </row>
    <row r="98" spans="1:4" x14ac:dyDescent="0.2">
      <c r="A98" t="s">
        <v>1009</v>
      </c>
      <c r="B98" t="s">
        <v>1038</v>
      </c>
      <c r="C98">
        <v>218.96309278350526</v>
      </c>
      <c r="D98" s="27">
        <f t="shared" si="1"/>
        <v>840</v>
      </c>
    </row>
    <row r="99" spans="1:4" x14ac:dyDescent="0.2">
      <c r="A99" t="s">
        <v>1009</v>
      </c>
      <c r="B99" t="s">
        <v>1039</v>
      </c>
      <c r="C99">
        <v>149.29</v>
      </c>
      <c r="D99" s="27">
        <f t="shared" si="1"/>
        <v>840</v>
      </c>
    </row>
    <row r="100" spans="1:4" x14ac:dyDescent="0.2">
      <c r="A100" t="s">
        <v>984</v>
      </c>
      <c r="B100" t="s">
        <v>814</v>
      </c>
      <c r="C100">
        <v>730</v>
      </c>
      <c r="D100" s="27">
        <f t="shared" si="1"/>
        <v>840</v>
      </c>
    </row>
    <row r="101" spans="1:4" x14ac:dyDescent="0.2">
      <c r="A101" t="s">
        <v>984</v>
      </c>
      <c r="B101" t="s">
        <v>262</v>
      </c>
      <c r="C101">
        <v>850</v>
      </c>
      <c r="D101" s="27">
        <f t="shared" si="1"/>
        <v>840</v>
      </c>
    </row>
    <row r="102" spans="1:4" x14ac:dyDescent="0.2">
      <c r="A102" t="s">
        <v>984</v>
      </c>
      <c r="B102" t="s">
        <v>976</v>
      </c>
      <c r="C102">
        <v>560</v>
      </c>
      <c r="D102" s="27">
        <f t="shared" si="1"/>
        <v>840</v>
      </c>
    </row>
    <row r="103" spans="1:4" x14ac:dyDescent="0.2">
      <c r="A103" t="s">
        <v>984</v>
      </c>
      <c r="B103" t="s">
        <v>839</v>
      </c>
      <c r="C103">
        <v>460</v>
      </c>
      <c r="D103" s="27">
        <f t="shared" si="1"/>
        <v>840</v>
      </c>
    </row>
    <row r="104" spans="1:4" x14ac:dyDescent="0.2">
      <c r="A104" t="s">
        <v>984</v>
      </c>
      <c r="B104" t="s">
        <v>974</v>
      </c>
      <c r="C104">
        <v>600</v>
      </c>
      <c r="D104" s="27">
        <f t="shared" si="1"/>
        <v>840</v>
      </c>
    </row>
    <row r="105" spans="1:4" x14ac:dyDescent="0.2">
      <c r="A105" t="s">
        <v>984</v>
      </c>
      <c r="B105" t="s">
        <v>840</v>
      </c>
      <c r="C105">
        <v>750</v>
      </c>
      <c r="D105" s="27">
        <f t="shared" si="1"/>
        <v>840</v>
      </c>
    </row>
    <row r="106" spans="1:4" x14ac:dyDescent="0.2">
      <c r="A106" t="s">
        <v>984</v>
      </c>
      <c r="B106" t="s">
        <v>842</v>
      </c>
      <c r="C106">
        <v>460</v>
      </c>
      <c r="D106" s="27">
        <f t="shared" si="1"/>
        <v>840</v>
      </c>
    </row>
    <row r="107" spans="1:4" x14ac:dyDescent="0.2">
      <c r="A107" t="s">
        <v>984</v>
      </c>
      <c r="B107" t="s">
        <v>973</v>
      </c>
      <c r="C107">
        <v>1050</v>
      </c>
      <c r="D107" s="27">
        <f t="shared" si="1"/>
        <v>840</v>
      </c>
    </row>
    <row r="108" spans="1:4" x14ac:dyDescent="0.2">
      <c r="A108" t="s">
        <v>984</v>
      </c>
      <c r="B108" t="s">
        <v>975</v>
      </c>
      <c r="C108">
        <v>560</v>
      </c>
      <c r="D108" s="27">
        <f t="shared" si="1"/>
        <v>840</v>
      </c>
    </row>
    <row r="109" spans="1:4" x14ac:dyDescent="0.2">
      <c r="A109" t="s">
        <v>984</v>
      </c>
      <c r="B109" t="s">
        <v>1053</v>
      </c>
      <c r="C109">
        <v>560</v>
      </c>
      <c r="D109" s="27">
        <f t="shared" si="1"/>
        <v>840</v>
      </c>
    </row>
    <row r="110" spans="1:4" x14ac:dyDescent="0.2">
      <c r="A110" t="s">
        <v>984</v>
      </c>
      <c r="B110" t="s">
        <v>972</v>
      </c>
      <c r="C110">
        <v>102</v>
      </c>
      <c r="D110" s="27">
        <f t="shared" si="1"/>
        <v>840</v>
      </c>
    </row>
    <row r="111" spans="1:4" x14ac:dyDescent="0.2">
      <c r="A111" t="s">
        <v>984</v>
      </c>
      <c r="B111" t="s">
        <v>1039</v>
      </c>
      <c r="C111">
        <v>187.125</v>
      </c>
      <c r="D111" s="27">
        <f t="shared" si="1"/>
        <v>840</v>
      </c>
    </row>
    <row r="112" spans="1:4" x14ac:dyDescent="0.2">
      <c r="A112" t="s">
        <v>1021</v>
      </c>
      <c r="B112" t="s">
        <v>970</v>
      </c>
      <c r="C112">
        <v>700</v>
      </c>
      <c r="D112" s="27">
        <f t="shared" si="1"/>
        <v>840</v>
      </c>
    </row>
    <row r="113" spans="1:4" x14ac:dyDescent="0.2">
      <c r="A113" t="s">
        <v>1021</v>
      </c>
      <c r="B113" t="s">
        <v>819</v>
      </c>
      <c r="C113">
        <v>475</v>
      </c>
      <c r="D113" s="27">
        <f t="shared" si="1"/>
        <v>840</v>
      </c>
    </row>
    <row r="114" spans="1:4" x14ac:dyDescent="0.2">
      <c r="A114" t="s">
        <v>1021</v>
      </c>
      <c r="B114" t="s">
        <v>814</v>
      </c>
      <c r="C114">
        <v>616.66666666666674</v>
      </c>
      <c r="D114" s="27">
        <f t="shared" si="1"/>
        <v>840</v>
      </c>
    </row>
    <row r="115" spans="1:4" x14ac:dyDescent="0.2">
      <c r="A115" t="s">
        <v>1021</v>
      </c>
      <c r="B115" t="s">
        <v>262</v>
      </c>
      <c r="C115">
        <v>687.5</v>
      </c>
      <c r="D115" s="27">
        <f t="shared" si="1"/>
        <v>840</v>
      </c>
    </row>
    <row r="116" spans="1:4" x14ac:dyDescent="0.2">
      <c r="A116" t="s">
        <v>1021</v>
      </c>
      <c r="B116" t="s">
        <v>976</v>
      </c>
      <c r="C116">
        <v>537.96296296296305</v>
      </c>
      <c r="D116" s="27">
        <f t="shared" si="1"/>
        <v>840</v>
      </c>
    </row>
    <row r="117" spans="1:4" x14ac:dyDescent="0.2">
      <c r="A117" t="s">
        <v>1021</v>
      </c>
      <c r="B117" t="s">
        <v>839</v>
      </c>
      <c r="C117">
        <v>475</v>
      </c>
      <c r="D117" s="27">
        <f t="shared" si="1"/>
        <v>840</v>
      </c>
    </row>
    <row r="118" spans="1:4" x14ac:dyDescent="0.2">
      <c r="A118" t="s">
        <v>1021</v>
      </c>
      <c r="B118" t="s">
        <v>1052</v>
      </c>
      <c r="C118">
        <v>741.66666666666674</v>
      </c>
      <c r="D118" s="27">
        <f t="shared" si="1"/>
        <v>840</v>
      </c>
    </row>
    <row r="119" spans="1:4" x14ac:dyDescent="0.2">
      <c r="A119" t="s">
        <v>1021</v>
      </c>
      <c r="B119" t="s">
        <v>842</v>
      </c>
      <c r="C119">
        <v>591.66666666666674</v>
      </c>
      <c r="D119" s="27">
        <f t="shared" si="1"/>
        <v>840</v>
      </c>
    </row>
    <row r="120" spans="1:4" x14ac:dyDescent="0.2">
      <c r="A120" t="s">
        <v>1021</v>
      </c>
      <c r="B120" t="s">
        <v>973</v>
      </c>
      <c r="C120">
        <v>1000</v>
      </c>
      <c r="D120" s="27">
        <f t="shared" si="1"/>
        <v>840</v>
      </c>
    </row>
    <row r="121" spans="1:4" x14ac:dyDescent="0.2">
      <c r="A121" t="s">
        <v>1021</v>
      </c>
      <c r="B121" t="s">
        <v>975</v>
      </c>
      <c r="C121">
        <v>500</v>
      </c>
      <c r="D121" s="27">
        <f t="shared" si="1"/>
        <v>840</v>
      </c>
    </row>
    <row r="122" spans="1:4" x14ac:dyDescent="0.2">
      <c r="A122" t="s">
        <v>1021</v>
      </c>
      <c r="B122" t="s">
        <v>1053</v>
      </c>
      <c r="C122">
        <v>658.33333333333337</v>
      </c>
      <c r="D122" s="27">
        <f t="shared" si="1"/>
        <v>840</v>
      </c>
    </row>
    <row r="123" spans="1:4" x14ac:dyDescent="0.2">
      <c r="A123" t="s">
        <v>1021</v>
      </c>
      <c r="B123" t="s">
        <v>972</v>
      </c>
      <c r="C123">
        <v>430.14197530864197</v>
      </c>
      <c r="D123" s="27">
        <f t="shared" si="1"/>
        <v>840</v>
      </c>
    </row>
    <row r="124" spans="1:4" x14ac:dyDescent="0.2">
      <c r="A124" t="s">
        <v>1021</v>
      </c>
      <c r="B124" t="s">
        <v>1039</v>
      </c>
      <c r="C124">
        <v>834.02880658436197</v>
      </c>
      <c r="D124" s="27">
        <f t="shared" si="1"/>
        <v>840</v>
      </c>
    </row>
    <row r="125" spans="1:4" x14ac:dyDescent="0.2">
      <c r="A125" t="s">
        <v>999</v>
      </c>
      <c r="B125" t="s">
        <v>970</v>
      </c>
      <c r="C125">
        <v>700</v>
      </c>
      <c r="D125" s="27">
        <f t="shared" si="1"/>
        <v>840</v>
      </c>
    </row>
    <row r="126" spans="1:4" x14ac:dyDescent="0.2">
      <c r="A126" t="s">
        <v>999</v>
      </c>
      <c r="B126" t="s">
        <v>814</v>
      </c>
      <c r="C126">
        <v>740</v>
      </c>
      <c r="D126" s="27">
        <f t="shared" si="1"/>
        <v>840</v>
      </c>
    </row>
    <row r="127" spans="1:4" x14ac:dyDescent="0.2">
      <c r="A127" t="s">
        <v>999</v>
      </c>
      <c r="B127" t="s">
        <v>262</v>
      </c>
      <c r="C127">
        <v>825</v>
      </c>
      <c r="D127" s="27">
        <f t="shared" si="1"/>
        <v>840</v>
      </c>
    </row>
    <row r="128" spans="1:4" x14ac:dyDescent="0.2">
      <c r="A128" t="s">
        <v>999</v>
      </c>
      <c r="B128" t="s">
        <v>976</v>
      </c>
      <c r="C128">
        <v>650</v>
      </c>
      <c r="D128" s="27">
        <f t="shared" si="1"/>
        <v>840</v>
      </c>
    </row>
    <row r="129" spans="1:4" x14ac:dyDescent="0.2">
      <c r="A129" t="s">
        <v>999</v>
      </c>
      <c r="B129" t="s">
        <v>839</v>
      </c>
      <c r="C129">
        <v>450</v>
      </c>
      <c r="D129" s="27">
        <f t="shared" si="1"/>
        <v>840</v>
      </c>
    </row>
    <row r="130" spans="1:4" x14ac:dyDescent="0.2">
      <c r="A130" t="s">
        <v>999</v>
      </c>
      <c r="B130" t="s">
        <v>842</v>
      </c>
      <c r="C130">
        <v>450</v>
      </c>
      <c r="D130" s="27">
        <f t="shared" si="1"/>
        <v>840</v>
      </c>
    </row>
    <row r="131" spans="1:4" x14ac:dyDescent="0.2">
      <c r="A131" t="s">
        <v>999</v>
      </c>
      <c r="B131" t="s">
        <v>973</v>
      </c>
      <c r="C131">
        <v>833.33333333333337</v>
      </c>
      <c r="D131" s="27">
        <f t="shared" ref="D131:D194" si="2">700*1.2</f>
        <v>840</v>
      </c>
    </row>
    <row r="132" spans="1:4" x14ac:dyDescent="0.2">
      <c r="A132" t="s">
        <v>999</v>
      </c>
      <c r="B132" t="s">
        <v>975</v>
      </c>
      <c r="C132">
        <v>600</v>
      </c>
      <c r="D132" s="27">
        <f t="shared" si="2"/>
        <v>840</v>
      </c>
    </row>
    <row r="133" spans="1:4" x14ac:dyDescent="0.2">
      <c r="A133" t="s">
        <v>999</v>
      </c>
      <c r="B133" t="s">
        <v>1053</v>
      </c>
      <c r="C133">
        <v>700</v>
      </c>
      <c r="D133" s="27">
        <f t="shared" si="2"/>
        <v>840</v>
      </c>
    </row>
    <row r="134" spans="1:4" x14ac:dyDescent="0.2">
      <c r="A134" t="s">
        <v>999</v>
      </c>
      <c r="B134" t="s">
        <v>972</v>
      </c>
      <c r="C134">
        <v>242.91</v>
      </c>
      <c r="D134" s="27">
        <f t="shared" si="2"/>
        <v>840</v>
      </c>
    </row>
    <row r="135" spans="1:4" x14ac:dyDescent="0.2">
      <c r="A135" t="s">
        <v>999</v>
      </c>
      <c r="B135" t="s">
        <v>1039</v>
      </c>
      <c r="C135">
        <v>239.53666666666663</v>
      </c>
      <c r="D135" s="27">
        <f t="shared" si="2"/>
        <v>840</v>
      </c>
    </row>
    <row r="136" spans="1:4" x14ac:dyDescent="0.2">
      <c r="A136" t="s">
        <v>979</v>
      </c>
      <c r="B136" t="s">
        <v>970</v>
      </c>
      <c r="C136">
        <v>700</v>
      </c>
      <c r="D136" s="27">
        <f t="shared" si="2"/>
        <v>840</v>
      </c>
    </row>
    <row r="137" spans="1:4" x14ac:dyDescent="0.2">
      <c r="A137" t="s">
        <v>979</v>
      </c>
      <c r="B137" t="s">
        <v>814</v>
      </c>
      <c r="C137">
        <v>600</v>
      </c>
      <c r="D137" s="27">
        <f t="shared" si="2"/>
        <v>840</v>
      </c>
    </row>
    <row r="138" spans="1:4" x14ac:dyDescent="0.2">
      <c r="A138" t="s">
        <v>979</v>
      </c>
      <c r="B138" t="s">
        <v>262</v>
      </c>
      <c r="C138">
        <v>700</v>
      </c>
      <c r="D138" s="27">
        <f t="shared" si="2"/>
        <v>840</v>
      </c>
    </row>
    <row r="139" spans="1:4" x14ac:dyDescent="0.2">
      <c r="A139" t="s">
        <v>979</v>
      </c>
      <c r="B139" t="s">
        <v>976</v>
      </c>
      <c r="C139">
        <v>550</v>
      </c>
      <c r="D139" s="27">
        <f t="shared" si="2"/>
        <v>840</v>
      </c>
    </row>
    <row r="140" spans="1:4" x14ac:dyDescent="0.2">
      <c r="A140" t="s">
        <v>979</v>
      </c>
      <c r="B140" t="s">
        <v>839</v>
      </c>
      <c r="C140">
        <v>480</v>
      </c>
      <c r="D140" s="27">
        <f t="shared" si="2"/>
        <v>840</v>
      </c>
    </row>
    <row r="141" spans="1:4" x14ac:dyDescent="0.2">
      <c r="A141" t="s">
        <v>979</v>
      </c>
      <c r="B141" t="s">
        <v>1052</v>
      </c>
      <c r="C141">
        <v>650</v>
      </c>
      <c r="D141" s="27">
        <f t="shared" si="2"/>
        <v>840</v>
      </c>
    </row>
    <row r="142" spans="1:4" x14ac:dyDescent="0.2">
      <c r="A142" t="s">
        <v>979</v>
      </c>
      <c r="B142" t="s">
        <v>840</v>
      </c>
      <c r="C142">
        <v>550</v>
      </c>
      <c r="D142" s="27">
        <f t="shared" si="2"/>
        <v>840</v>
      </c>
    </row>
    <row r="143" spans="1:4" x14ac:dyDescent="0.2">
      <c r="A143" t="s">
        <v>979</v>
      </c>
      <c r="B143" t="s">
        <v>973</v>
      </c>
      <c r="C143">
        <v>700</v>
      </c>
      <c r="D143" s="27">
        <f t="shared" si="2"/>
        <v>840</v>
      </c>
    </row>
    <row r="144" spans="1:4" x14ac:dyDescent="0.2">
      <c r="A144" t="s">
        <v>979</v>
      </c>
      <c r="B144" t="s">
        <v>975</v>
      </c>
      <c r="C144">
        <v>490</v>
      </c>
      <c r="D144" s="27">
        <f t="shared" si="2"/>
        <v>840</v>
      </c>
    </row>
    <row r="145" spans="1:4" x14ac:dyDescent="0.2">
      <c r="A145" t="s">
        <v>979</v>
      </c>
      <c r="B145" t="s">
        <v>1053</v>
      </c>
      <c r="C145">
        <v>560</v>
      </c>
      <c r="D145" s="27">
        <f t="shared" si="2"/>
        <v>840</v>
      </c>
    </row>
    <row r="146" spans="1:4" x14ac:dyDescent="0.2">
      <c r="A146" t="s">
        <v>979</v>
      </c>
      <c r="B146" t="s">
        <v>972</v>
      </c>
      <c r="C146">
        <v>243</v>
      </c>
      <c r="D146" s="27">
        <f t="shared" si="2"/>
        <v>840</v>
      </c>
    </row>
    <row r="147" spans="1:4" x14ac:dyDescent="0.2">
      <c r="A147" t="s">
        <v>979</v>
      </c>
      <c r="B147" t="s">
        <v>1040</v>
      </c>
      <c r="C147">
        <v>303</v>
      </c>
      <c r="D147" s="27">
        <f t="shared" si="2"/>
        <v>840</v>
      </c>
    </row>
    <row r="148" spans="1:4" x14ac:dyDescent="0.2">
      <c r="A148" t="s">
        <v>979</v>
      </c>
      <c r="B148" t="s">
        <v>1038</v>
      </c>
      <c r="C148">
        <v>303</v>
      </c>
      <c r="D148" s="27">
        <f t="shared" si="2"/>
        <v>840</v>
      </c>
    </row>
    <row r="149" spans="1:4" x14ac:dyDescent="0.2">
      <c r="A149" t="s">
        <v>979</v>
      </c>
      <c r="B149" t="s">
        <v>1039</v>
      </c>
      <c r="C149">
        <v>168.15</v>
      </c>
      <c r="D149" s="27">
        <f t="shared" si="2"/>
        <v>840</v>
      </c>
    </row>
    <row r="150" spans="1:4" x14ac:dyDescent="0.2">
      <c r="A150" t="s">
        <v>983</v>
      </c>
      <c r="B150" t="s">
        <v>814</v>
      </c>
      <c r="C150">
        <v>720</v>
      </c>
      <c r="D150" s="27">
        <f t="shared" si="2"/>
        <v>840</v>
      </c>
    </row>
    <row r="151" spans="1:4" x14ac:dyDescent="0.2">
      <c r="A151" t="s">
        <v>983</v>
      </c>
      <c r="B151" t="s">
        <v>262</v>
      </c>
      <c r="C151">
        <v>850</v>
      </c>
      <c r="D151" s="27">
        <f t="shared" si="2"/>
        <v>840</v>
      </c>
    </row>
    <row r="152" spans="1:4" x14ac:dyDescent="0.2">
      <c r="A152" t="s">
        <v>983</v>
      </c>
      <c r="B152" t="s">
        <v>976</v>
      </c>
      <c r="C152">
        <v>630</v>
      </c>
      <c r="D152" s="27">
        <f t="shared" si="2"/>
        <v>840</v>
      </c>
    </row>
    <row r="153" spans="1:4" x14ac:dyDescent="0.2">
      <c r="A153" t="s">
        <v>983</v>
      </c>
      <c r="B153" t="s">
        <v>839</v>
      </c>
      <c r="C153">
        <v>550</v>
      </c>
      <c r="D153" s="27">
        <f t="shared" si="2"/>
        <v>840</v>
      </c>
    </row>
    <row r="154" spans="1:4" x14ac:dyDescent="0.2">
      <c r="A154" t="s">
        <v>983</v>
      </c>
      <c r="B154" t="s">
        <v>840</v>
      </c>
      <c r="C154">
        <v>780</v>
      </c>
      <c r="D154" s="27">
        <f t="shared" si="2"/>
        <v>840</v>
      </c>
    </row>
    <row r="155" spans="1:4" x14ac:dyDescent="0.2">
      <c r="A155" t="s">
        <v>983</v>
      </c>
      <c r="B155" t="s">
        <v>973</v>
      </c>
      <c r="C155">
        <v>950</v>
      </c>
      <c r="D155" s="27">
        <f t="shared" si="2"/>
        <v>840</v>
      </c>
    </row>
    <row r="156" spans="1:4" x14ac:dyDescent="0.2">
      <c r="A156" t="s">
        <v>983</v>
      </c>
      <c r="B156" t="s">
        <v>975</v>
      </c>
      <c r="C156">
        <v>580</v>
      </c>
      <c r="D156" s="27">
        <f t="shared" si="2"/>
        <v>840</v>
      </c>
    </row>
    <row r="157" spans="1:4" x14ac:dyDescent="0.2">
      <c r="A157" t="s">
        <v>983</v>
      </c>
      <c r="B157" t="s">
        <v>972</v>
      </c>
      <c r="C157">
        <v>157.94999999999999</v>
      </c>
      <c r="D157" s="27">
        <f t="shared" si="2"/>
        <v>840</v>
      </c>
    </row>
    <row r="158" spans="1:4" x14ac:dyDescent="0.2">
      <c r="A158" t="s">
        <v>983</v>
      </c>
      <c r="B158" t="s">
        <v>1039</v>
      </c>
      <c r="C158">
        <v>157.94999999999999</v>
      </c>
      <c r="D158" s="27">
        <f t="shared" si="2"/>
        <v>840</v>
      </c>
    </row>
    <row r="159" spans="1:4" x14ac:dyDescent="0.2">
      <c r="A159" t="s">
        <v>1026</v>
      </c>
      <c r="B159" t="s">
        <v>970</v>
      </c>
      <c r="C159">
        <v>700</v>
      </c>
      <c r="D159" s="27">
        <f t="shared" si="2"/>
        <v>840</v>
      </c>
    </row>
    <row r="160" spans="1:4" x14ac:dyDescent="0.2">
      <c r="A160" t="s">
        <v>1026</v>
      </c>
      <c r="B160" t="s">
        <v>819</v>
      </c>
      <c r="C160">
        <v>569.6</v>
      </c>
      <c r="D160" s="27">
        <f t="shared" si="2"/>
        <v>840</v>
      </c>
    </row>
    <row r="161" spans="1:4" x14ac:dyDescent="0.2">
      <c r="A161" t="s">
        <v>1026</v>
      </c>
      <c r="B161" t="s">
        <v>814</v>
      </c>
      <c r="C161">
        <v>740</v>
      </c>
      <c r="D161" s="27">
        <f t="shared" si="2"/>
        <v>840</v>
      </c>
    </row>
    <row r="162" spans="1:4" x14ac:dyDescent="0.2">
      <c r="A162" t="s">
        <v>1026</v>
      </c>
      <c r="B162" t="s">
        <v>262</v>
      </c>
      <c r="C162">
        <v>906.51666666666677</v>
      </c>
      <c r="D162" s="27">
        <f t="shared" si="2"/>
        <v>840</v>
      </c>
    </row>
    <row r="163" spans="1:4" x14ac:dyDescent="0.2">
      <c r="A163" t="s">
        <v>1026</v>
      </c>
      <c r="B163" t="s">
        <v>976</v>
      </c>
      <c r="C163">
        <v>650</v>
      </c>
      <c r="D163" s="27">
        <f t="shared" si="2"/>
        <v>840</v>
      </c>
    </row>
    <row r="164" spans="1:4" x14ac:dyDescent="0.2">
      <c r="A164" t="s">
        <v>1026</v>
      </c>
      <c r="B164" t="s">
        <v>839</v>
      </c>
      <c r="C164">
        <v>569.69999999999993</v>
      </c>
      <c r="D164" s="27">
        <f t="shared" si="2"/>
        <v>840</v>
      </c>
    </row>
    <row r="165" spans="1:4" x14ac:dyDescent="0.2">
      <c r="A165" t="s">
        <v>1026</v>
      </c>
      <c r="B165" t="s">
        <v>974</v>
      </c>
      <c r="C165">
        <v>900</v>
      </c>
      <c r="D165" s="27">
        <f t="shared" si="2"/>
        <v>840</v>
      </c>
    </row>
    <row r="166" spans="1:4" x14ac:dyDescent="0.2">
      <c r="A166" t="s">
        <v>1026</v>
      </c>
      <c r="B166" t="s">
        <v>1053</v>
      </c>
      <c r="C166">
        <v>788.38333333333333</v>
      </c>
      <c r="D166" s="27">
        <f t="shared" si="2"/>
        <v>840</v>
      </c>
    </row>
    <row r="167" spans="1:4" x14ac:dyDescent="0.2">
      <c r="A167" t="s">
        <v>1026</v>
      </c>
      <c r="B167" t="s">
        <v>972</v>
      </c>
      <c r="C167">
        <v>242.91</v>
      </c>
      <c r="D167" s="27">
        <f t="shared" si="2"/>
        <v>840</v>
      </c>
    </row>
    <row r="168" spans="1:4" x14ac:dyDescent="0.2">
      <c r="A168" t="s">
        <v>1026</v>
      </c>
      <c r="B168" t="s">
        <v>978</v>
      </c>
      <c r="C168">
        <v>183.87000000000003</v>
      </c>
      <c r="D168" s="27">
        <f t="shared" si="2"/>
        <v>840</v>
      </c>
    </row>
    <row r="169" spans="1:4" x14ac:dyDescent="0.2">
      <c r="A169" t="s">
        <v>1026</v>
      </c>
      <c r="B169" t="s">
        <v>1039</v>
      </c>
      <c r="C169">
        <v>183.87000000000003</v>
      </c>
      <c r="D169" s="27">
        <f t="shared" si="2"/>
        <v>840</v>
      </c>
    </row>
    <row r="170" spans="1:4" x14ac:dyDescent="0.2">
      <c r="A170" t="s">
        <v>1022</v>
      </c>
      <c r="B170" t="s">
        <v>970</v>
      </c>
      <c r="C170">
        <v>700</v>
      </c>
      <c r="D170" s="27">
        <f t="shared" si="2"/>
        <v>840</v>
      </c>
    </row>
    <row r="171" spans="1:4" x14ac:dyDescent="0.2">
      <c r="A171" t="s">
        <v>1022</v>
      </c>
      <c r="B171" t="s">
        <v>819</v>
      </c>
      <c r="C171">
        <v>569.28</v>
      </c>
      <c r="D171" s="27">
        <f t="shared" si="2"/>
        <v>840</v>
      </c>
    </row>
    <row r="172" spans="1:4" x14ac:dyDescent="0.2">
      <c r="A172" t="s">
        <v>1022</v>
      </c>
      <c r="B172" t="s">
        <v>814</v>
      </c>
      <c r="C172">
        <v>740</v>
      </c>
      <c r="D172" s="27">
        <f t="shared" si="2"/>
        <v>840</v>
      </c>
    </row>
    <row r="173" spans="1:4" x14ac:dyDescent="0.2">
      <c r="A173" t="s">
        <v>1022</v>
      </c>
      <c r="B173" t="s">
        <v>262</v>
      </c>
      <c r="C173">
        <v>909.65</v>
      </c>
      <c r="D173" s="27">
        <f t="shared" si="2"/>
        <v>840</v>
      </c>
    </row>
    <row r="174" spans="1:4" x14ac:dyDescent="0.2">
      <c r="A174" t="s">
        <v>1022</v>
      </c>
      <c r="B174" t="s">
        <v>976</v>
      </c>
      <c r="C174">
        <v>649.77</v>
      </c>
      <c r="D174" s="27">
        <f t="shared" si="2"/>
        <v>840</v>
      </c>
    </row>
    <row r="175" spans="1:4" x14ac:dyDescent="0.2">
      <c r="A175" t="s">
        <v>1022</v>
      </c>
      <c r="B175" t="s">
        <v>839</v>
      </c>
      <c r="C175">
        <v>569.83999999999992</v>
      </c>
      <c r="D175" s="27">
        <f t="shared" si="2"/>
        <v>840</v>
      </c>
    </row>
    <row r="176" spans="1:4" x14ac:dyDescent="0.2">
      <c r="A176" t="s">
        <v>1022</v>
      </c>
      <c r="B176" t="s">
        <v>974</v>
      </c>
      <c r="C176">
        <v>900</v>
      </c>
      <c r="D176" s="27">
        <f t="shared" si="2"/>
        <v>840</v>
      </c>
    </row>
    <row r="177" spans="1:4" x14ac:dyDescent="0.2">
      <c r="A177" t="s">
        <v>1022</v>
      </c>
      <c r="B177" t="s">
        <v>1053</v>
      </c>
      <c r="C177">
        <v>790</v>
      </c>
      <c r="D177" s="27">
        <f t="shared" si="2"/>
        <v>840</v>
      </c>
    </row>
    <row r="178" spans="1:4" x14ac:dyDescent="0.2">
      <c r="A178" t="s">
        <v>1022</v>
      </c>
      <c r="B178" t="s">
        <v>972</v>
      </c>
      <c r="C178">
        <v>242.91</v>
      </c>
      <c r="D178" s="27">
        <f t="shared" si="2"/>
        <v>840</v>
      </c>
    </row>
    <row r="179" spans="1:4" x14ac:dyDescent="0.2">
      <c r="A179" t="s">
        <v>1022</v>
      </c>
      <c r="B179" t="s">
        <v>978</v>
      </c>
      <c r="C179">
        <v>183.87000000000003</v>
      </c>
      <c r="D179" s="27">
        <f t="shared" si="2"/>
        <v>840</v>
      </c>
    </row>
    <row r="180" spans="1:4" x14ac:dyDescent="0.2">
      <c r="A180" t="s">
        <v>1022</v>
      </c>
      <c r="B180" t="s">
        <v>1039</v>
      </c>
      <c r="C180">
        <v>183.87000000000003</v>
      </c>
      <c r="D180" s="27">
        <f t="shared" si="2"/>
        <v>840</v>
      </c>
    </row>
    <row r="181" spans="1:4" x14ac:dyDescent="0.2">
      <c r="A181" t="s">
        <v>1027</v>
      </c>
      <c r="B181" t="s">
        <v>970</v>
      </c>
      <c r="C181">
        <v>700</v>
      </c>
      <c r="D181" s="27">
        <f t="shared" si="2"/>
        <v>840</v>
      </c>
    </row>
    <row r="182" spans="1:4" x14ac:dyDescent="0.2">
      <c r="A182" t="s">
        <v>1027</v>
      </c>
      <c r="B182" t="s">
        <v>819</v>
      </c>
      <c r="C182">
        <v>570</v>
      </c>
      <c r="D182" s="27">
        <f t="shared" si="2"/>
        <v>840</v>
      </c>
    </row>
    <row r="183" spans="1:4" x14ac:dyDescent="0.2">
      <c r="A183" t="s">
        <v>1027</v>
      </c>
      <c r="B183" t="s">
        <v>814</v>
      </c>
      <c r="C183">
        <v>736.57916666666677</v>
      </c>
      <c r="D183" s="27">
        <f t="shared" si="2"/>
        <v>840</v>
      </c>
    </row>
    <row r="184" spans="1:4" x14ac:dyDescent="0.2">
      <c r="A184" t="s">
        <v>1027</v>
      </c>
      <c r="B184" t="s">
        <v>262</v>
      </c>
      <c r="C184">
        <v>910</v>
      </c>
      <c r="D184" s="27">
        <f t="shared" si="2"/>
        <v>840</v>
      </c>
    </row>
    <row r="185" spans="1:4" x14ac:dyDescent="0.2">
      <c r="A185" t="s">
        <v>1027</v>
      </c>
      <c r="B185" t="s">
        <v>976</v>
      </c>
      <c r="C185">
        <v>650</v>
      </c>
      <c r="D185" s="27">
        <f t="shared" si="2"/>
        <v>840</v>
      </c>
    </row>
    <row r="186" spans="1:4" x14ac:dyDescent="0.2">
      <c r="A186" t="s">
        <v>1027</v>
      </c>
      <c r="B186" t="s">
        <v>839</v>
      </c>
      <c r="C186">
        <v>570</v>
      </c>
      <c r="D186" s="27">
        <f t="shared" si="2"/>
        <v>840</v>
      </c>
    </row>
    <row r="187" spans="1:4" x14ac:dyDescent="0.2">
      <c r="A187" t="s">
        <v>1027</v>
      </c>
      <c r="B187" t="s">
        <v>974</v>
      </c>
      <c r="C187">
        <v>897.875</v>
      </c>
      <c r="D187" s="27">
        <f t="shared" si="2"/>
        <v>840</v>
      </c>
    </row>
    <row r="188" spans="1:4" x14ac:dyDescent="0.2">
      <c r="A188" t="s">
        <v>1027</v>
      </c>
      <c r="B188" t="s">
        <v>1053</v>
      </c>
      <c r="C188">
        <v>789.64166666666677</v>
      </c>
      <c r="D188" s="27">
        <f t="shared" si="2"/>
        <v>840</v>
      </c>
    </row>
    <row r="189" spans="1:4" x14ac:dyDescent="0.2">
      <c r="A189" t="s">
        <v>1027</v>
      </c>
      <c r="B189" t="s">
        <v>972</v>
      </c>
      <c r="C189">
        <v>242.91</v>
      </c>
      <c r="D189" s="27">
        <f t="shared" si="2"/>
        <v>840</v>
      </c>
    </row>
    <row r="190" spans="1:4" x14ac:dyDescent="0.2">
      <c r="A190" t="s">
        <v>1027</v>
      </c>
      <c r="B190" t="s">
        <v>978</v>
      </c>
      <c r="C190">
        <v>183.87000000000003</v>
      </c>
      <c r="D190" s="27">
        <f t="shared" si="2"/>
        <v>840</v>
      </c>
    </row>
    <row r="191" spans="1:4" x14ac:dyDescent="0.2">
      <c r="A191" t="s">
        <v>1027</v>
      </c>
      <c r="B191" t="s">
        <v>1039</v>
      </c>
      <c r="C191">
        <v>182.18000000000004</v>
      </c>
      <c r="D191" s="27">
        <f t="shared" si="2"/>
        <v>840</v>
      </c>
    </row>
    <row r="192" spans="1:4" x14ac:dyDescent="0.2">
      <c r="A192" t="s">
        <v>1003</v>
      </c>
      <c r="B192" t="s">
        <v>970</v>
      </c>
      <c r="C192">
        <v>750</v>
      </c>
      <c r="D192" s="27">
        <f t="shared" si="2"/>
        <v>840</v>
      </c>
    </row>
    <row r="193" spans="1:4" x14ac:dyDescent="0.2">
      <c r="A193" t="s">
        <v>1003</v>
      </c>
      <c r="B193" t="s">
        <v>819</v>
      </c>
      <c r="C193">
        <v>480</v>
      </c>
      <c r="D193" s="27">
        <f t="shared" si="2"/>
        <v>840</v>
      </c>
    </row>
    <row r="194" spans="1:4" x14ac:dyDescent="0.2">
      <c r="A194" t="s">
        <v>1003</v>
      </c>
      <c r="B194" t="s">
        <v>814</v>
      </c>
      <c r="C194">
        <v>660</v>
      </c>
      <c r="D194" s="27">
        <f t="shared" si="2"/>
        <v>840</v>
      </c>
    </row>
    <row r="195" spans="1:4" x14ac:dyDescent="0.2">
      <c r="A195" t="s">
        <v>1003</v>
      </c>
      <c r="B195" t="s">
        <v>976</v>
      </c>
      <c r="C195">
        <v>560</v>
      </c>
      <c r="D195" s="27">
        <f t="shared" ref="D195:D258" si="3">700*1.2</f>
        <v>840</v>
      </c>
    </row>
    <row r="196" spans="1:4" x14ac:dyDescent="0.2">
      <c r="A196" t="s">
        <v>1003</v>
      </c>
      <c r="B196" t="s">
        <v>839</v>
      </c>
      <c r="C196">
        <v>480</v>
      </c>
      <c r="D196" s="27">
        <f t="shared" si="3"/>
        <v>840</v>
      </c>
    </row>
    <row r="197" spans="1:4" x14ac:dyDescent="0.2">
      <c r="A197" t="s">
        <v>1003</v>
      </c>
      <c r="B197" t="s">
        <v>813</v>
      </c>
      <c r="C197">
        <v>570</v>
      </c>
      <c r="D197" s="27">
        <f t="shared" si="3"/>
        <v>840</v>
      </c>
    </row>
    <row r="198" spans="1:4" x14ac:dyDescent="0.2">
      <c r="A198" t="s">
        <v>1003</v>
      </c>
      <c r="B198" t="s">
        <v>840</v>
      </c>
      <c r="C198">
        <v>640</v>
      </c>
      <c r="D198" s="27">
        <f t="shared" si="3"/>
        <v>840</v>
      </c>
    </row>
    <row r="199" spans="1:4" x14ac:dyDescent="0.2">
      <c r="A199" t="s">
        <v>1003</v>
      </c>
      <c r="B199" t="s">
        <v>842</v>
      </c>
      <c r="C199">
        <v>480</v>
      </c>
      <c r="D199" s="27">
        <f t="shared" si="3"/>
        <v>840</v>
      </c>
    </row>
    <row r="200" spans="1:4" x14ac:dyDescent="0.2">
      <c r="A200" t="s">
        <v>1003</v>
      </c>
      <c r="B200" t="s">
        <v>973</v>
      </c>
      <c r="C200">
        <v>720</v>
      </c>
      <c r="D200" s="27">
        <f t="shared" si="3"/>
        <v>840</v>
      </c>
    </row>
    <row r="201" spans="1:4" x14ac:dyDescent="0.2">
      <c r="A201" t="s">
        <v>1003</v>
      </c>
      <c r="B201" t="s">
        <v>1053</v>
      </c>
      <c r="C201">
        <v>520</v>
      </c>
      <c r="D201" s="27">
        <f t="shared" si="3"/>
        <v>840</v>
      </c>
    </row>
    <row r="202" spans="1:4" x14ac:dyDescent="0.2">
      <c r="A202" t="s">
        <v>1003</v>
      </c>
      <c r="B202" t="s">
        <v>972</v>
      </c>
      <c r="C202">
        <v>242.91</v>
      </c>
      <c r="D202" s="27">
        <f t="shared" si="3"/>
        <v>840</v>
      </c>
    </row>
    <row r="203" spans="1:4" x14ac:dyDescent="0.2">
      <c r="A203" t="s">
        <v>1003</v>
      </c>
      <c r="B203" t="s">
        <v>978</v>
      </c>
      <c r="C203">
        <v>178.125</v>
      </c>
      <c r="D203" s="27">
        <f t="shared" si="3"/>
        <v>840</v>
      </c>
    </row>
    <row r="204" spans="1:4" x14ac:dyDescent="0.2">
      <c r="A204" t="s">
        <v>1003</v>
      </c>
      <c r="B204" t="s">
        <v>1039</v>
      </c>
      <c r="C204">
        <v>121.42500000000001</v>
      </c>
      <c r="D204" s="27">
        <f t="shared" si="3"/>
        <v>840</v>
      </c>
    </row>
    <row r="205" spans="1:4" x14ac:dyDescent="0.2">
      <c r="A205" t="s">
        <v>998</v>
      </c>
      <c r="B205" t="s">
        <v>970</v>
      </c>
      <c r="C205">
        <v>700</v>
      </c>
      <c r="D205" s="27">
        <f t="shared" si="3"/>
        <v>840</v>
      </c>
    </row>
    <row r="206" spans="1:4" x14ac:dyDescent="0.2">
      <c r="A206" t="s">
        <v>998</v>
      </c>
      <c r="B206" t="s">
        <v>814</v>
      </c>
      <c r="C206">
        <v>740</v>
      </c>
      <c r="D206" s="27">
        <f t="shared" si="3"/>
        <v>840</v>
      </c>
    </row>
    <row r="207" spans="1:4" x14ac:dyDescent="0.2">
      <c r="A207" t="s">
        <v>998</v>
      </c>
      <c r="B207" t="s">
        <v>262</v>
      </c>
      <c r="C207">
        <v>910</v>
      </c>
      <c r="D207" s="27">
        <f t="shared" si="3"/>
        <v>840</v>
      </c>
    </row>
    <row r="208" spans="1:4" x14ac:dyDescent="0.2">
      <c r="A208" t="s">
        <v>998</v>
      </c>
      <c r="B208" t="s">
        <v>976</v>
      </c>
      <c r="C208">
        <v>650</v>
      </c>
      <c r="D208" s="27">
        <f t="shared" si="3"/>
        <v>840</v>
      </c>
    </row>
    <row r="209" spans="1:4" x14ac:dyDescent="0.2">
      <c r="A209" t="s">
        <v>998</v>
      </c>
      <c r="B209" t="s">
        <v>839</v>
      </c>
      <c r="C209">
        <v>570</v>
      </c>
      <c r="D209" s="27">
        <f t="shared" si="3"/>
        <v>840</v>
      </c>
    </row>
    <row r="210" spans="1:4" x14ac:dyDescent="0.2">
      <c r="A210" t="s">
        <v>998</v>
      </c>
      <c r="B210" t="s">
        <v>974</v>
      </c>
      <c r="C210">
        <v>900</v>
      </c>
      <c r="D210" s="27">
        <f t="shared" si="3"/>
        <v>840</v>
      </c>
    </row>
    <row r="211" spans="1:4" x14ac:dyDescent="0.2">
      <c r="A211" t="s">
        <v>998</v>
      </c>
      <c r="B211" t="s">
        <v>1052</v>
      </c>
      <c r="C211">
        <v>890</v>
      </c>
      <c r="D211" s="27">
        <f t="shared" si="3"/>
        <v>840</v>
      </c>
    </row>
    <row r="212" spans="1:4" x14ac:dyDescent="0.2">
      <c r="A212" t="s">
        <v>998</v>
      </c>
      <c r="B212" t="s">
        <v>276</v>
      </c>
      <c r="C212">
        <v>890</v>
      </c>
      <c r="D212" s="27">
        <f t="shared" si="3"/>
        <v>840</v>
      </c>
    </row>
    <row r="213" spans="1:4" x14ac:dyDescent="0.2">
      <c r="A213" t="s">
        <v>998</v>
      </c>
      <c r="B213" t="s">
        <v>840</v>
      </c>
      <c r="C213">
        <v>890</v>
      </c>
      <c r="D213" s="27">
        <f t="shared" si="3"/>
        <v>840</v>
      </c>
    </row>
    <row r="214" spans="1:4" x14ac:dyDescent="0.2">
      <c r="A214" t="s">
        <v>998</v>
      </c>
      <c r="B214" t="s">
        <v>842</v>
      </c>
      <c r="C214">
        <v>710</v>
      </c>
      <c r="D214" s="27">
        <f t="shared" si="3"/>
        <v>840</v>
      </c>
    </row>
    <row r="215" spans="1:4" x14ac:dyDescent="0.2">
      <c r="A215" t="s">
        <v>998</v>
      </c>
      <c r="B215" t="s">
        <v>973</v>
      </c>
      <c r="C215">
        <v>1200</v>
      </c>
      <c r="D215" s="27">
        <f t="shared" si="3"/>
        <v>840</v>
      </c>
    </row>
    <row r="216" spans="1:4" x14ac:dyDescent="0.2">
      <c r="A216" t="s">
        <v>998</v>
      </c>
      <c r="B216" t="s">
        <v>975</v>
      </c>
      <c r="C216">
        <v>600</v>
      </c>
      <c r="D216" s="27">
        <f t="shared" si="3"/>
        <v>840</v>
      </c>
    </row>
    <row r="217" spans="1:4" x14ac:dyDescent="0.2">
      <c r="A217" t="s">
        <v>998</v>
      </c>
      <c r="B217" t="s">
        <v>1053</v>
      </c>
      <c r="C217">
        <v>790</v>
      </c>
      <c r="D217" s="27">
        <f t="shared" si="3"/>
        <v>840</v>
      </c>
    </row>
    <row r="218" spans="1:4" x14ac:dyDescent="0.2">
      <c r="A218" t="s">
        <v>998</v>
      </c>
      <c r="B218" t="s">
        <v>972</v>
      </c>
      <c r="C218">
        <v>242.91</v>
      </c>
      <c r="D218" s="27">
        <f t="shared" si="3"/>
        <v>840</v>
      </c>
    </row>
    <row r="219" spans="1:4" x14ac:dyDescent="0.2">
      <c r="A219" t="s">
        <v>998</v>
      </c>
      <c r="B219" t="s">
        <v>1039</v>
      </c>
      <c r="C219">
        <v>182.18</v>
      </c>
      <c r="D219" s="27">
        <f t="shared" si="3"/>
        <v>840</v>
      </c>
    </row>
    <row r="220" spans="1:4" x14ac:dyDescent="0.2">
      <c r="A220" t="s">
        <v>992</v>
      </c>
      <c r="B220" t="s">
        <v>970</v>
      </c>
      <c r="C220">
        <v>700</v>
      </c>
      <c r="D220" s="27">
        <f t="shared" si="3"/>
        <v>840</v>
      </c>
    </row>
    <row r="221" spans="1:4" x14ac:dyDescent="0.2">
      <c r="A221" t="s">
        <v>992</v>
      </c>
      <c r="B221" t="s">
        <v>819</v>
      </c>
      <c r="C221">
        <v>567.07165999999995</v>
      </c>
      <c r="D221" s="27">
        <f t="shared" si="3"/>
        <v>840</v>
      </c>
    </row>
    <row r="222" spans="1:4" x14ac:dyDescent="0.2">
      <c r="A222" t="s">
        <v>992</v>
      </c>
      <c r="B222" t="s">
        <v>814</v>
      </c>
      <c r="C222">
        <v>723.46250000000009</v>
      </c>
      <c r="D222" s="27">
        <f t="shared" si="3"/>
        <v>840</v>
      </c>
    </row>
    <row r="223" spans="1:4" x14ac:dyDescent="0.2">
      <c r="A223" t="s">
        <v>992</v>
      </c>
      <c r="B223" t="s">
        <v>262</v>
      </c>
      <c r="C223">
        <v>800</v>
      </c>
      <c r="D223" s="27">
        <f t="shared" si="3"/>
        <v>840</v>
      </c>
    </row>
    <row r="224" spans="1:4" x14ac:dyDescent="0.2">
      <c r="A224" t="s">
        <v>992</v>
      </c>
      <c r="B224" t="s">
        <v>976</v>
      </c>
      <c r="C224">
        <v>633.33333333333337</v>
      </c>
      <c r="D224" s="27">
        <f t="shared" si="3"/>
        <v>840</v>
      </c>
    </row>
    <row r="225" spans="1:4" x14ac:dyDescent="0.2">
      <c r="A225" t="s">
        <v>992</v>
      </c>
      <c r="B225" t="s">
        <v>839</v>
      </c>
      <c r="C225">
        <v>483.875</v>
      </c>
      <c r="D225" s="27">
        <f t="shared" si="3"/>
        <v>840</v>
      </c>
    </row>
    <row r="226" spans="1:4" x14ac:dyDescent="0.2">
      <c r="A226" t="s">
        <v>992</v>
      </c>
      <c r="B226" t="s">
        <v>842</v>
      </c>
      <c r="C226">
        <v>592.77779999999996</v>
      </c>
      <c r="D226" s="27">
        <f t="shared" si="3"/>
        <v>840</v>
      </c>
    </row>
    <row r="227" spans="1:4" x14ac:dyDescent="0.2">
      <c r="A227" t="s">
        <v>992</v>
      </c>
      <c r="B227" t="s">
        <v>972</v>
      </c>
      <c r="C227">
        <v>242.91</v>
      </c>
      <c r="D227" s="27">
        <f t="shared" si="3"/>
        <v>840</v>
      </c>
    </row>
    <row r="228" spans="1:4" x14ac:dyDescent="0.2">
      <c r="A228" t="s">
        <v>992</v>
      </c>
      <c r="B228" t="s">
        <v>978</v>
      </c>
      <c r="C228">
        <v>152.10000000000002</v>
      </c>
      <c r="D228" s="27">
        <f t="shared" si="3"/>
        <v>840</v>
      </c>
    </row>
    <row r="229" spans="1:4" x14ac:dyDescent="0.2">
      <c r="A229" t="s">
        <v>992</v>
      </c>
      <c r="B229" t="s">
        <v>1039</v>
      </c>
      <c r="C229">
        <v>152.10000000000002</v>
      </c>
      <c r="D229" s="27">
        <f t="shared" si="3"/>
        <v>840</v>
      </c>
    </row>
    <row r="230" spans="1:4" x14ac:dyDescent="0.2">
      <c r="A230" t="s">
        <v>1002</v>
      </c>
      <c r="B230" t="s">
        <v>970</v>
      </c>
      <c r="C230">
        <v>700</v>
      </c>
      <c r="D230" s="27">
        <f t="shared" si="3"/>
        <v>840</v>
      </c>
    </row>
    <row r="231" spans="1:4" x14ac:dyDescent="0.2">
      <c r="A231" t="s">
        <v>1002</v>
      </c>
      <c r="B231" t="s">
        <v>814</v>
      </c>
      <c r="C231">
        <v>583.33333333333326</v>
      </c>
      <c r="D231" s="27">
        <f t="shared" si="3"/>
        <v>840</v>
      </c>
    </row>
    <row r="232" spans="1:4" x14ac:dyDescent="0.2">
      <c r="A232" t="s">
        <v>1002</v>
      </c>
      <c r="B232" t="s">
        <v>262</v>
      </c>
      <c r="C232">
        <v>583.33333333333337</v>
      </c>
      <c r="D232" s="27">
        <f t="shared" si="3"/>
        <v>840</v>
      </c>
    </row>
    <row r="233" spans="1:4" x14ac:dyDescent="0.2">
      <c r="A233" t="s">
        <v>1002</v>
      </c>
      <c r="B233" t="s">
        <v>976</v>
      </c>
      <c r="C233">
        <v>583.33333333333337</v>
      </c>
      <c r="D233" s="27">
        <f t="shared" si="3"/>
        <v>840</v>
      </c>
    </row>
    <row r="234" spans="1:4" x14ac:dyDescent="0.2">
      <c r="A234" t="s">
        <v>1002</v>
      </c>
      <c r="B234" t="s">
        <v>839</v>
      </c>
      <c r="C234">
        <v>541.66666666666674</v>
      </c>
      <c r="D234" s="27">
        <f t="shared" si="3"/>
        <v>840</v>
      </c>
    </row>
    <row r="235" spans="1:4" x14ac:dyDescent="0.2">
      <c r="A235" t="s">
        <v>1002</v>
      </c>
      <c r="B235" t="s">
        <v>276</v>
      </c>
      <c r="C235">
        <v>102.5</v>
      </c>
      <c r="D235" s="27">
        <f t="shared" si="3"/>
        <v>840</v>
      </c>
    </row>
    <row r="236" spans="1:4" x14ac:dyDescent="0.2">
      <c r="A236" t="s">
        <v>1002</v>
      </c>
      <c r="B236" t="s">
        <v>973</v>
      </c>
      <c r="C236">
        <v>583.33333333333337</v>
      </c>
      <c r="D236" s="27">
        <f t="shared" si="3"/>
        <v>840</v>
      </c>
    </row>
    <row r="237" spans="1:4" x14ac:dyDescent="0.2">
      <c r="A237" t="s">
        <v>1002</v>
      </c>
      <c r="B237" t="s">
        <v>975</v>
      </c>
      <c r="C237">
        <v>583.33333333333337</v>
      </c>
      <c r="D237" s="27">
        <f t="shared" si="3"/>
        <v>840</v>
      </c>
    </row>
    <row r="238" spans="1:4" x14ac:dyDescent="0.2">
      <c r="A238" t="s">
        <v>1002</v>
      </c>
      <c r="B238" t="s">
        <v>1053</v>
      </c>
      <c r="C238">
        <v>583.33333333333337</v>
      </c>
      <c r="D238" s="27">
        <f t="shared" si="3"/>
        <v>840</v>
      </c>
    </row>
    <row r="239" spans="1:4" x14ac:dyDescent="0.2">
      <c r="A239" t="s">
        <v>1002</v>
      </c>
      <c r="B239" t="s">
        <v>972</v>
      </c>
      <c r="C239">
        <v>242.91</v>
      </c>
      <c r="D239" s="27">
        <f t="shared" si="3"/>
        <v>840</v>
      </c>
    </row>
    <row r="240" spans="1:4" x14ac:dyDescent="0.2">
      <c r="A240" t="s">
        <v>1001</v>
      </c>
      <c r="B240" t="s">
        <v>970</v>
      </c>
      <c r="C240">
        <v>700</v>
      </c>
      <c r="D240" s="27">
        <f t="shared" si="3"/>
        <v>840</v>
      </c>
    </row>
    <row r="241" spans="1:4" x14ac:dyDescent="0.2">
      <c r="A241" t="s">
        <v>1001</v>
      </c>
      <c r="B241" t="s">
        <v>814</v>
      </c>
      <c r="C241">
        <v>740</v>
      </c>
      <c r="D241" s="27">
        <f t="shared" si="3"/>
        <v>840</v>
      </c>
    </row>
    <row r="242" spans="1:4" x14ac:dyDescent="0.2">
      <c r="A242" t="s">
        <v>1001</v>
      </c>
      <c r="B242" t="s">
        <v>976</v>
      </c>
      <c r="C242">
        <v>650</v>
      </c>
      <c r="D242" s="27">
        <f t="shared" si="3"/>
        <v>840</v>
      </c>
    </row>
    <row r="243" spans="1:4" x14ac:dyDescent="0.2">
      <c r="A243" t="s">
        <v>1001</v>
      </c>
      <c r="B243" t="s">
        <v>839</v>
      </c>
      <c r="C243">
        <v>570</v>
      </c>
      <c r="D243" s="27">
        <f t="shared" si="3"/>
        <v>840</v>
      </c>
    </row>
    <row r="244" spans="1:4" x14ac:dyDescent="0.2">
      <c r="A244" t="s">
        <v>1001</v>
      </c>
      <c r="B244" t="s">
        <v>974</v>
      </c>
      <c r="C244">
        <v>900</v>
      </c>
      <c r="D244" s="27">
        <f t="shared" si="3"/>
        <v>840</v>
      </c>
    </row>
    <row r="245" spans="1:4" x14ac:dyDescent="0.2">
      <c r="A245" t="s">
        <v>1001</v>
      </c>
      <c r="B245" t="s">
        <v>842</v>
      </c>
      <c r="C245">
        <v>710</v>
      </c>
      <c r="D245" s="27">
        <f t="shared" si="3"/>
        <v>840</v>
      </c>
    </row>
    <row r="246" spans="1:4" x14ac:dyDescent="0.2">
      <c r="A246" t="s">
        <v>1001</v>
      </c>
      <c r="B246" t="s">
        <v>1053</v>
      </c>
      <c r="C246">
        <v>790</v>
      </c>
      <c r="D246" s="27">
        <f t="shared" si="3"/>
        <v>840</v>
      </c>
    </row>
    <row r="247" spans="1:4" x14ac:dyDescent="0.2">
      <c r="A247" t="s">
        <v>1001</v>
      </c>
      <c r="B247" t="s">
        <v>972</v>
      </c>
      <c r="C247">
        <v>242.91</v>
      </c>
      <c r="D247" s="27">
        <f t="shared" si="3"/>
        <v>840</v>
      </c>
    </row>
    <row r="248" spans="1:4" x14ac:dyDescent="0.2">
      <c r="A248" t="s">
        <v>1001</v>
      </c>
      <c r="B248" t="s">
        <v>978</v>
      </c>
      <c r="C248">
        <v>182.18</v>
      </c>
      <c r="D248" s="27">
        <f t="shared" si="3"/>
        <v>840</v>
      </c>
    </row>
    <row r="249" spans="1:4" x14ac:dyDescent="0.2">
      <c r="A249" t="s">
        <v>1001</v>
      </c>
      <c r="B249" t="s">
        <v>1039</v>
      </c>
      <c r="C249">
        <v>182.17499999999998</v>
      </c>
      <c r="D249" s="27">
        <f t="shared" si="3"/>
        <v>840</v>
      </c>
    </row>
    <row r="250" spans="1:4" x14ac:dyDescent="0.2">
      <c r="A250" t="s">
        <v>1013</v>
      </c>
      <c r="B250" t="s">
        <v>970</v>
      </c>
      <c r="C250">
        <v>700</v>
      </c>
      <c r="D250" s="27">
        <f t="shared" si="3"/>
        <v>840</v>
      </c>
    </row>
    <row r="251" spans="1:4" x14ac:dyDescent="0.2">
      <c r="A251" t="s">
        <v>1013</v>
      </c>
      <c r="B251" t="s">
        <v>819</v>
      </c>
      <c r="C251">
        <v>530</v>
      </c>
      <c r="D251" s="27">
        <f t="shared" si="3"/>
        <v>840</v>
      </c>
    </row>
    <row r="252" spans="1:4" x14ac:dyDescent="0.2">
      <c r="A252" t="s">
        <v>1013</v>
      </c>
      <c r="B252" t="s">
        <v>814</v>
      </c>
      <c r="C252">
        <v>705</v>
      </c>
      <c r="D252" s="27">
        <f t="shared" si="3"/>
        <v>840</v>
      </c>
    </row>
    <row r="253" spans="1:4" x14ac:dyDescent="0.2">
      <c r="A253" t="s">
        <v>1013</v>
      </c>
      <c r="B253" t="s">
        <v>262</v>
      </c>
      <c r="C253">
        <v>852.5</v>
      </c>
      <c r="D253" s="27">
        <f t="shared" si="3"/>
        <v>840</v>
      </c>
    </row>
    <row r="254" spans="1:4" x14ac:dyDescent="0.2">
      <c r="A254" t="s">
        <v>1013</v>
      </c>
      <c r="B254" t="s">
        <v>976</v>
      </c>
      <c r="C254">
        <v>612.5</v>
      </c>
      <c r="D254" s="27">
        <f t="shared" si="3"/>
        <v>840</v>
      </c>
    </row>
    <row r="255" spans="1:4" x14ac:dyDescent="0.2">
      <c r="A255" t="s">
        <v>1013</v>
      </c>
      <c r="B255" t="s">
        <v>839</v>
      </c>
      <c r="C255">
        <v>467.5</v>
      </c>
      <c r="D255" s="27">
        <f t="shared" si="3"/>
        <v>840</v>
      </c>
    </row>
    <row r="256" spans="1:4" x14ac:dyDescent="0.2">
      <c r="A256" t="s">
        <v>1013</v>
      </c>
      <c r="B256" t="s">
        <v>974</v>
      </c>
      <c r="C256">
        <v>705</v>
      </c>
      <c r="D256" s="27">
        <f t="shared" si="3"/>
        <v>840</v>
      </c>
    </row>
    <row r="257" spans="1:4" x14ac:dyDescent="0.2">
      <c r="A257" t="s">
        <v>1013</v>
      </c>
      <c r="B257" t="s">
        <v>1052</v>
      </c>
      <c r="C257">
        <v>617.5</v>
      </c>
      <c r="D257" s="27">
        <f t="shared" si="3"/>
        <v>840</v>
      </c>
    </row>
    <row r="258" spans="1:4" x14ac:dyDescent="0.2">
      <c r="A258" t="s">
        <v>1013</v>
      </c>
      <c r="B258" t="s">
        <v>840</v>
      </c>
      <c r="C258">
        <v>840</v>
      </c>
      <c r="D258" s="27">
        <f t="shared" si="3"/>
        <v>840</v>
      </c>
    </row>
    <row r="259" spans="1:4" x14ac:dyDescent="0.2">
      <c r="A259" t="s">
        <v>1013</v>
      </c>
      <c r="B259" t="s">
        <v>842</v>
      </c>
      <c r="C259">
        <v>512.5</v>
      </c>
      <c r="D259" s="27">
        <f t="shared" ref="D259:D322" si="4">700*1.2</f>
        <v>840</v>
      </c>
    </row>
    <row r="260" spans="1:4" x14ac:dyDescent="0.2">
      <c r="A260" t="s">
        <v>1013</v>
      </c>
      <c r="B260" t="s">
        <v>973</v>
      </c>
      <c r="C260">
        <v>805</v>
      </c>
      <c r="D260" s="27">
        <f t="shared" si="4"/>
        <v>840</v>
      </c>
    </row>
    <row r="261" spans="1:4" x14ac:dyDescent="0.2">
      <c r="A261" t="s">
        <v>1013</v>
      </c>
      <c r="B261" t="s">
        <v>975</v>
      </c>
      <c r="C261">
        <v>572.5</v>
      </c>
      <c r="D261" s="27">
        <f t="shared" si="4"/>
        <v>840</v>
      </c>
    </row>
    <row r="262" spans="1:4" x14ac:dyDescent="0.2">
      <c r="A262" t="s">
        <v>1013</v>
      </c>
      <c r="B262" t="s">
        <v>1053</v>
      </c>
      <c r="C262">
        <v>620</v>
      </c>
      <c r="D262" s="27">
        <f t="shared" si="4"/>
        <v>840</v>
      </c>
    </row>
    <row r="263" spans="1:4" x14ac:dyDescent="0.2">
      <c r="A263" t="s">
        <v>1013</v>
      </c>
      <c r="B263" t="s">
        <v>972</v>
      </c>
      <c r="C263">
        <v>242.91</v>
      </c>
      <c r="D263" s="27">
        <f t="shared" si="4"/>
        <v>840</v>
      </c>
    </row>
    <row r="264" spans="1:4" x14ac:dyDescent="0.2">
      <c r="A264" t="s">
        <v>1013</v>
      </c>
      <c r="B264" t="s">
        <v>1039</v>
      </c>
      <c r="C264">
        <v>151.79999999999998</v>
      </c>
      <c r="D264" s="27">
        <f t="shared" si="4"/>
        <v>840</v>
      </c>
    </row>
    <row r="265" spans="1:4" x14ac:dyDescent="0.2">
      <c r="A265" t="s">
        <v>1025</v>
      </c>
      <c r="B265" t="s">
        <v>970</v>
      </c>
      <c r="C265">
        <v>700</v>
      </c>
      <c r="D265" s="27">
        <f t="shared" si="4"/>
        <v>840</v>
      </c>
    </row>
    <row r="266" spans="1:4" x14ac:dyDescent="0.2">
      <c r="A266" t="s">
        <v>1025</v>
      </c>
      <c r="B266" t="s">
        <v>819</v>
      </c>
      <c r="C266">
        <v>568.6</v>
      </c>
      <c r="D266" s="27">
        <f t="shared" si="4"/>
        <v>840</v>
      </c>
    </row>
    <row r="267" spans="1:4" x14ac:dyDescent="0.2">
      <c r="A267" t="s">
        <v>1025</v>
      </c>
      <c r="B267" t="s">
        <v>814</v>
      </c>
      <c r="C267">
        <v>738.27499999999998</v>
      </c>
      <c r="D267" s="27">
        <f t="shared" si="4"/>
        <v>840</v>
      </c>
    </row>
    <row r="268" spans="1:4" x14ac:dyDescent="0.2">
      <c r="A268" t="s">
        <v>1025</v>
      </c>
      <c r="B268" t="s">
        <v>262</v>
      </c>
      <c r="C268">
        <v>910</v>
      </c>
      <c r="D268" s="27">
        <f t="shared" si="4"/>
        <v>840</v>
      </c>
    </row>
    <row r="269" spans="1:4" x14ac:dyDescent="0.2">
      <c r="A269" t="s">
        <v>1025</v>
      </c>
      <c r="B269" t="s">
        <v>976</v>
      </c>
      <c r="C269">
        <v>649.31666666666672</v>
      </c>
      <c r="D269" s="27">
        <f t="shared" si="4"/>
        <v>840</v>
      </c>
    </row>
    <row r="270" spans="1:4" x14ac:dyDescent="0.2">
      <c r="A270" t="s">
        <v>1025</v>
      </c>
      <c r="B270" t="s">
        <v>839</v>
      </c>
      <c r="C270">
        <v>570</v>
      </c>
      <c r="D270" s="27">
        <f t="shared" si="4"/>
        <v>840</v>
      </c>
    </row>
    <row r="271" spans="1:4" x14ac:dyDescent="0.2">
      <c r="A271" t="s">
        <v>1025</v>
      </c>
      <c r="B271" t="s">
        <v>974</v>
      </c>
      <c r="C271">
        <v>900</v>
      </c>
      <c r="D271" s="27">
        <f t="shared" si="4"/>
        <v>840</v>
      </c>
    </row>
    <row r="272" spans="1:4" x14ac:dyDescent="0.2">
      <c r="A272" t="s">
        <v>1025</v>
      </c>
      <c r="B272" t="s">
        <v>1053</v>
      </c>
      <c r="C272">
        <v>790</v>
      </c>
      <c r="D272" s="27">
        <f t="shared" si="4"/>
        <v>840</v>
      </c>
    </row>
    <row r="273" spans="1:4" x14ac:dyDescent="0.2">
      <c r="A273" t="s">
        <v>1025</v>
      </c>
      <c r="B273" t="s">
        <v>972</v>
      </c>
      <c r="C273">
        <v>242.91</v>
      </c>
      <c r="D273" s="27">
        <f t="shared" si="4"/>
        <v>840</v>
      </c>
    </row>
    <row r="274" spans="1:4" x14ac:dyDescent="0.2">
      <c r="A274" t="s">
        <v>1025</v>
      </c>
      <c r="B274" t="s">
        <v>978</v>
      </c>
      <c r="C274">
        <v>183.87000000000003</v>
      </c>
      <c r="D274" s="27">
        <f t="shared" si="4"/>
        <v>840</v>
      </c>
    </row>
    <row r="275" spans="1:4" x14ac:dyDescent="0.2">
      <c r="A275" t="s">
        <v>1025</v>
      </c>
      <c r="B275" t="s">
        <v>1039</v>
      </c>
      <c r="C275">
        <v>182.18000000000004</v>
      </c>
      <c r="D275" s="27">
        <f t="shared" si="4"/>
        <v>840</v>
      </c>
    </row>
    <row r="276" spans="1:4" x14ac:dyDescent="0.2">
      <c r="A276" t="s">
        <v>1010</v>
      </c>
      <c r="B276" t="s">
        <v>970</v>
      </c>
      <c r="C276">
        <v>700</v>
      </c>
      <c r="D276" s="27">
        <f t="shared" si="4"/>
        <v>840</v>
      </c>
    </row>
    <row r="277" spans="1:4" x14ac:dyDescent="0.2">
      <c r="A277" t="s">
        <v>1010</v>
      </c>
      <c r="B277" t="s">
        <v>814</v>
      </c>
      <c r="C277">
        <v>600</v>
      </c>
      <c r="D277" s="27">
        <f t="shared" si="4"/>
        <v>840</v>
      </c>
    </row>
    <row r="278" spans="1:4" x14ac:dyDescent="0.2">
      <c r="A278" t="s">
        <v>1010</v>
      </c>
      <c r="B278" t="s">
        <v>262</v>
      </c>
      <c r="C278">
        <v>680</v>
      </c>
      <c r="D278" s="27">
        <f t="shared" si="4"/>
        <v>840</v>
      </c>
    </row>
    <row r="279" spans="1:4" x14ac:dyDescent="0.2">
      <c r="A279" t="s">
        <v>1010</v>
      </c>
      <c r="B279" t="s">
        <v>976</v>
      </c>
      <c r="C279">
        <v>600</v>
      </c>
      <c r="D279" s="27">
        <f t="shared" si="4"/>
        <v>840</v>
      </c>
    </row>
    <row r="280" spans="1:4" x14ac:dyDescent="0.2">
      <c r="A280" t="s">
        <v>1010</v>
      </c>
      <c r="B280" t="s">
        <v>839</v>
      </c>
      <c r="C280">
        <v>450</v>
      </c>
      <c r="D280" s="27">
        <f t="shared" si="4"/>
        <v>840</v>
      </c>
    </row>
    <row r="281" spans="1:4" x14ac:dyDescent="0.2">
      <c r="A281" t="s">
        <v>1010</v>
      </c>
      <c r="B281" t="s">
        <v>1052</v>
      </c>
      <c r="C281">
        <v>680</v>
      </c>
      <c r="D281" s="27">
        <f t="shared" si="4"/>
        <v>840</v>
      </c>
    </row>
    <row r="282" spans="1:4" x14ac:dyDescent="0.2">
      <c r="A282" t="s">
        <v>1010</v>
      </c>
      <c r="B282" t="s">
        <v>840</v>
      </c>
      <c r="C282">
        <v>600</v>
      </c>
      <c r="D282" s="27">
        <f t="shared" si="4"/>
        <v>840</v>
      </c>
    </row>
    <row r="283" spans="1:4" x14ac:dyDescent="0.2">
      <c r="A283" t="s">
        <v>1010</v>
      </c>
      <c r="B283" t="s">
        <v>1053</v>
      </c>
      <c r="C283">
        <v>600</v>
      </c>
      <c r="D283" s="27">
        <f t="shared" si="4"/>
        <v>840</v>
      </c>
    </row>
    <row r="284" spans="1:4" x14ac:dyDescent="0.2">
      <c r="A284" t="s">
        <v>1010</v>
      </c>
      <c r="B284" t="s">
        <v>972</v>
      </c>
      <c r="C284">
        <v>242.91</v>
      </c>
      <c r="D284" s="27">
        <f t="shared" si="4"/>
        <v>840</v>
      </c>
    </row>
    <row r="285" spans="1:4" x14ac:dyDescent="0.2">
      <c r="A285" t="s">
        <v>1010</v>
      </c>
      <c r="B285" t="s">
        <v>1038</v>
      </c>
      <c r="C285">
        <v>199.04999999999998</v>
      </c>
      <c r="D285" s="27">
        <f t="shared" si="4"/>
        <v>840</v>
      </c>
    </row>
    <row r="286" spans="1:4" x14ac:dyDescent="0.2">
      <c r="A286" t="s">
        <v>1010</v>
      </c>
      <c r="B286" t="s">
        <v>1039</v>
      </c>
      <c r="C286">
        <v>151.79999999999998</v>
      </c>
      <c r="D286" s="27">
        <f t="shared" si="4"/>
        <v>840</v>
      </c>
    </row>
    <row r="287" spans="1:4" x14ac:dyDescent="0.2">
      <c r="A287" t="s">
        <v>1008</v>
      </c>
      <c r="B287" t="s">
        <v>970</v>
      </c>
      <c r="C287">
        <v>700</v>
      </c>
      <c r="D287" s="27">
        <f t="shared" si="4"/>
        <v>840</v>
      </c>
    </row>
    <row r="288" spans="1:4" x14ac:dyDescent="0.2">
      <c r="A288" t="s">
        <v>1008</v>
      </c>
      <c r="B288" t="s">
        <v>819</v>
      </c>
      <c r="C288">
        <v>570</v>
      </c>
      <c r="D288" s="27">
        <f t="shared" si="4"/>
        <v>840</v>
      </c>
    </row>
    <row r="289" spans="1:4" x14ac:dyDescent="0.2">
      <c r="A289" t="s">
        <v>1008</v>
      </c>
      <c r="B289" t="s">
        <v>814</v>
      </c>
      <c r="C289">
        <v>740</v>
      </c>
      <c r="D289" s="27">
        <f t="shared" si="4"/>
        <v>840</v>
      </c>
    </row>
    <row r="290" spans="1:4" x14ac:dyDescent="0.2">
      <c r="A290" t="s">
        <v>1008</v>
      </c>
      <c r="B290" t="s">
        <v>262</v>
      </c>
      <c r="C290">
        <v>885</v>
      </c>
      <c r="D290" s="27">
        <f t="shared" si="4"/>
        <v>840</v>
      </c>
    </row>
    <row r="291" spans="1:4" x14ac:dyDescent="0.2">
      <c r="A291" t="s">
        <v>1008</v>
      </c>
      <c r="B291" t="s">
        <v>976</v>
      </c>
      <c r="C291">
        <v>630</v>
      </c>
      <c r="D291" s="27">
        <f t="shared" si="4"/>
        <v>840</v>
      </c>
    </row>
    <row r="292" spans="1:4" x14ac:dyDescent="0.2">
      <c r="A292" t="s">
        <v>1008</v>
      </c>
      <c r="B292" t="s">
        <v>839</v>
      </c>
      <c r="C292">
        <v>570</v>
      </c>
      <c r="D292" s="27">
        <f t="shared" si="4"/>
        <v>840</v>
      </c>
    </row>
    <row r="293" spans="1:4" x14ac:dyDescent="0.2">
      <c r="A293" t="s">
        <v>1008</v>
      </c>
      <c r="B293" t="s">
        <v>974</v>
      </c>
      <c r="C293">
        <v>900</v>
      </c>
      <c r="D293" s="27">
        <f t="shared" si="4"/>
        <v>840</v>
      </c>
    </row>
    <row r="294" spans="1:4" x14ac:dyDescent="0.2">
      <c r="A294" t="s">
        <v>1008</v>
      </c>
      <c r="B294" t="s">
        <v>840</v>
      </c>
      <c r="C294">
        <v>865</v>
      </c>
      <c r="D294" s="27">
        <f t="shared" si="4"/>
        <v>840</v>
      </c>
    </row>
    <row r="295" spans="1:4" x14ac:dyDescent="0.2">
      <c r="A295" t="s">
        <v>1008</v>
      </c>
      <c r="B295" t="s">
        <v>842</v>
      </c>
      <c r="C295">
        <v>710</v>
      </c>
      <c r="D295" s="27">
        <f t="shared" si="4"/>
        <v>840</v>
      </c>
    </row>
    <row r="296" spans="1:4" x14ac:dyDescent="0.2">
      <c r="A296" t="s">
        <v>1008</v>
      </c>
      <c r="B296" t="s">
        <v>973</v>
      </c>
      <c r="C296">
        <v>860</v>
      </c>
      <c r="D296" s="27">
        <f t="shared" si="4"/>
        <v>840</v>
      </c>
    </row>
    <row r="297" spans="1:4" x14ac:dyDescent="0.2">
      <c r="A297" t="s">
        <v>1008</v>
      </c>
      <c r="B297" t="s">
        <v>975</v>
      </c>
      <c r="C297">
        <v>600</v>
      </c>
      <c r="D297" s="27">
        <f t="shared" si="4"/>
        <v>840</v>
      </c>
    </row>
    <row r="298" spans="1:4" x14ac:dyDescent="0.2">
      <c r="A298" t="s">
        <v>1008</v>
      </c>
      <c r="B298" t="s">
        <v>1053</v>
      </c>
      <c r="C298">
        <v>790</v>
      </c>
      <c r="D298" s="27">
        <f t="shared" si="4"/>
        <v>840</v>
      </c>
    </row>
    <row r="299" spans="1:4" x14ac:dyDescent="0.2">
      <c r="A299" t="s">
        <v>1008</v>
      </c>
      <c r="B299" t="s">
        <v>972</v>
      </c>
      <c r="C299">
        <v>242.91</v>
      </c>
      <c r="D299" s="27">
        <f t="shared" si="4"/>
        <v>840</v>
      </c>
    </row>
    <row r="300" spans="1:4" x14ac:dyDescent="0.2">
      <c r="A300" t="s">
        <v>1008</v>
      </c>
      <c r="B300" t="s">
        <v>991</v>
      </c>
      <c r="C300">
        <v>112.5</v>
      </c>
      <c r="D300" s="27">
        <f t="shared" si="4"/>
        <v>840</v>
      </c>
    </row>
    <row r="301" spans="1:4" x14ac:dyDescent="0.2">
      <c r="A301" t="s">
        <v>1008</v>
      </c>
      <c r="B301" t="s">
        <v>1039</v>
      </c>
      <c r="C301">
        <v>112.5</v>
      </c>
      <c r="D301" s="27">
        <f t="shared" si="4"/>
        <v>840</v>
      </c>
    </row>
    <row r="302" spans="1:4" x14ac:dyDescent="0.2">
      <c r="A302" t="s">
        <v>1011</v>
      </c>
      <c r="B302" t="s">
        <v>970</v>
      </c>
      <c r="C302">
        <v>700</v>
      </c>
      <c r="D302" s="27">
        <f t="shared" si="4"/>
        <v>840</v>
      </c>
    </row>
    <row r="303" spans="1:4" x14ac:dyDescent="0.2">
      <c r="A303" t="s">
        <v>1011</v>
      </c>
      <c r="B303" t="s">
        <v>814</v>
      </c>
      <c r="C303">
        <v>700</v>
      </c>
      <c r="D303" s="27">
        <f t="shared" si="4"/>
        <v>840</v>
      </c>
    </row>
    <row r="304" spans="1:4" x14ac:dyDescent="0.2">
      <c r="A304" t="s">
        <v>1011</v>
      </c>
      <c r="B304" t="s">
        <v>262</v>
      </c>
      <c r="C304">
        <v>800</v>
      </c>
      <c r="D304" s="27">
        <f t="shared" si="4"/>
        <v>840</v>
      </c>
    </row>
    <row r="305" spans="1:4" x14ac:dyDescent="0.2">
      <c r="A305" t="s">
        <v>1011</v>
      </c>
      <c r="B305" t="s">
        <v>976</v>
      </c>
      <c r="C305">
        <v>615</v>
      </c>
      <c r="D305" s="27">
        <f t="shared" si="4"/>
        <v>840</v>
      </c>
    </row>
    <row r="306" spans="1:4" x14ac:dyDescent="0.2">
      <c r="A306" t="s">
        <v>1011</v>
      </c>
      <c r="B306" t="s">
        <v>839</v>
      </c>
      <c r="C306">
        <v>564.80000000000007</v>
      </c>
      <c r="D306" s="27">
        <f t="shared" si="4"/>
        <v>840</v>
      </c>
    </row>
    <row r="307" spans="1:4" x14ac:dyDescent="0.2">
      <c r="A307" t="s">
        <v>1011</v>
      </c>
      <c r="B307" t="s">
        <v>974</v>
      </c>
      <c r="C307">
        <v>725</v>
      </c>
      <c r="D307" s="27">
        <f t="shared" si="4"/>
        <v>840</v>
      </c>
    </row>
    <row r="308" spans="1:4" x14ac:dyDescent="0.2">
      <c r="A308" t="s">
        <v>1011</v>
      </c>
      <c r="B308" t="s">
        <v>276</v>
      </c>
      <c r="C308">
        <v>700</v>
      </c>
      <c r="D308" s="27">
        <f t="shared" si="4"/>
        <v>840</v>
      </c>
    </row>
    <row r="309" spans="1:4" x14ac:dyDescent="0.2">
      <c r="A309" t="s">
        <v>1011</v>
      </c>
      <c r="B309" t="s">
        <v>840</v>
      </c>
      <c r="C309">
        <v>850</v>
      </c>
      <c r="D309" s="27">
        <f t="shared" si="4"/>
        <v>840</v>
      </c>
    </row>
    <row r="310" spans="1:4" x14ac:dyDescent="0.2">
      <c r="A310" t="s">
        <v>1011</v>
      </c>
      <c r="B310" t="s">
        <v>842</v>
      </c>
      <c r="C310">
        <v>592</v>
      </c>
      <c r="D310" s="27">
        <f t="shared" si="4"/>
        <v>840</v>
      </c>
    </row>
    <row r="311" spans="1:4" x14ac:dyDescent="0.2">
      <c r="A311" t="s">
        <v>1011</v>
      </c>
      <c r="B311" t="s">
        <v>973</v>
      </c>
      <c r="C311">
        <v>892.22666666666669</v>
      </c>
      <c r="D311" s="27">
        <f t="shared" si="4"/>
        <v>840</v>
      </c>
    </row>
    <row r="312" spans="1:4" x14ac:dyDescent="0.2">
      <c r="A312" t="s">
        <v>1011</v>
      </c>
      <c r="B312" t="s">
        <v>975</v>
      </c>
      <c r="C312">
        <v>590</v>
      </c>
      <c r="D312" s="27">
        <f t="shared" si="4"/>
        <v>840</v>
      </c>
    </row>
    <row r="313" spans="1:4" x14ac:dyDescent="0.2">
      <c r="A313" t="s">
        <v>1011</v>
      </c>
      <c r="B313" t="s">
        <v>1053</v>
      </c>
      <c r="C313">
        <v>698.97499999999991</v>
      </c>
      <c r="D313" s="27">
        <f t="shared" si="4"/>
        <v>840</v>
      </c>
    </row>
    <row r="314" spans="1:4" x14ac:dyDescent="0.2">
      <c r="A314" t="s">
        <v>1011</v>
      </c>
      <c r="B314" t="s">
        <v>972</v>
      </c>
      <c r="C314">
        <v>242.91</v>
      </c>
      <c r="D314" s="27">
        <f t="shared" si="4"/>
        <v>840</v>
      </c>
    </row>
    <row r="315" spans="1:4" x14ac:dyDescent="0.2">
      <c r="A315" t="s">
        <v>1004</v>
      </c>
      <c r="B315" t="s">
        <v>970</v>
      </c>
      <c r="C315">
        <v>700</v>
      </c>
      <c r="D315" s="27">
        <f t="shared" si="4"/>
        <v>840</v>
      </c>
    </row>
    <row r="316" spans="1:4" x14ac:dyDescent="0.2">
      <c r="A316" t="s">
        <v>1004</v>
      </c>
      <c r="B316" t="s">
        <v>819</v>
      </c>
      <c r="C316">
        <v>545.67567567567562</v>
      </c>
      <c r="D316" s="27">
        <f t="shared" si="4"/>
        <v>840</v>
      </c>
    </row>
    <row r="317" spans="1:4" x14ac:dyDescent="0.2">
      <c r="A317" t="s">
        <v>1004</v>
      </c>
      <c r="B317" t="s">
        <v>814</v>
      </c>
      <c r="C317">
        <v>720</v>
      </c>
      <c r="D317" s="27">
        <f t="shared" si="4"/>
        <v>840</v>
      </c>
    </row>
    <row r="318" spans="1:4" x14ac:dyDescent="0.2">
      <c r="A318" t="s">
        <v>1004</v>
      </c>
      <c r="B318" t="s">
        <v>262</v>
      </c>
      <c r="C318">
        <v>720</v>
      </c>
      <c r="D318" s="27">
        <f t="shared" si="4"/>
        <v>840</v>
      </c>
    </row>
    <row r="319" spans="1:4" x14ac:dyDescent="0.2">
      <c r="A319" t="s">
        <v>1004</v>
      </c>
      <c r="B319" t="s">
        <v>839</v>
      </c>
      <c r="C319">
        <v>480</v>
      </c>
      <c r="D319" s="27">
        <f t="shared" si="4"/>
        <v>840</v>
      </c>
    </row>
    <row r="320" spans="1:4" x14ac:dyDescent="0.2">
      <c r="A320" t="s">
        <v>1004</v>
      </c>
      <c r="B320" t="s">
        <v>1052</v>
      </c>
      <c r="C320">
        <v>740</v>
      </c>
      <c r="D320" s="27">
        <f t="shared" si="4"/>
        <v>840</v>
      </c>
    </row>
    <row r="321" spans="1:4" x14ac:dyDescent="0.2">
      <c r="A321" t="s">
        <v>1004</v>
      </c>
      <c r="B321" t="s">
        <v>276</v>
      </c>
      <c r="C321">
        <v>105</v>
      </c>
      <c r="D321" s="27">
        <f t="shared" si="4"/>
        <v>840</v>
      </c>
    </row>
    <row r="322" spans="1:4" x14ac:dyDescent="0.2">
      <c r="A322" t="s">
        <v>1004</v>
      </c>
      <c r="B322" t="s">
        <v>840</v>
      </c>
      <c r="C322">
        <v>750</v>
      </c>
      <c r="D322" s="27">
        <f t="shared" si="4"/>
        <v>840</v>
      </c>
    </row>
    <row r="323" spans="1:4" x14ac:dyDescent="0.2">
      <c r="A323" t="s">
        <v>1004</v>
      </c>
      <c r="B323" t="s">
        <v>842</v>
      </c>
      <c r="C323">
        <v>540</v>
      </c>
      <c r="D323" s="27">
        <f t="shared" ref="D323:D386" si="5">700*1.2</f>
        <v>840</v>
      </c>
    </row>
    <row r="324" spans="1:4" x14ac:dyDescent="0.2">
      <c r="A324" t="s">
        <v>1004</v>
      </c>
      <c r="B324" t="s">
        <v>973</v>
      </c>
      <c r="C324">
        <v>724</v>
      </c>
      <c r="D324" s="27">
        <f t="shared" si="5"/>
        <v>840</v>
      </c>
    </row>
    <row r="325" spans="1:4" x14ac:dyDescent="0.2">
      <c r="A325" t="s">
        <v>1004</v>
      </c>
      <c r="B325" t="s">
        <v>1053</v>
      </c>
      <c r="C325">
        <v>720</v>
      </c>
      <c r="D325" s="27">
        <f t="shared" si="5"/>
        <v>840</v>
      </c>
    </row>
    <row r="326" spans="1:4" x14ac:dyDescent="0.2">
      <c r="A326" t="s">
        <v>1004</v>
      </c>
      <c r="B326" t="s">
        <v>972</v>
      </c>
      <c r="C326">
        <v>242.91</v>
      </c>
      <c r="D326" s="27">
        <f t="shared" si="5"/>
        <v>840</v>
      </c>
    </row>
    <row r="327" spans="1:4" x14ac:dyDescent="0.2">
      <c r="A327" t="s">
        <v>993</v>
      </c>
      <c r="B327" t="s">
        <v>970</v>
      </c>
      <c r="C327">
        <v>547.63666666666666</v>
      </c>
      <c r="D327" s="27">
        <f t="shared" si="5"/>
        <v>840</v>
      </c>
    </row>
    <row r="328" spans="1:4" x14ac:dyDescent="0.2">
      <c r="A328" t="s">
        <v>993</v>
      </c>
      <c r="B328" t="s">
        <v>814</v>
      </c>
      <c r="C328">
        <v>455</v>
      </c>
      <c r="D328" s="27">
        <f t="shared" si="5"/>
        <v>840</v>
      </c>
    </row>
    <row r="329" spans="1:4" x14ac:dyDescent="0.2">
      <c r="A329" t="s">
        <v>993</v>
      </c>
      <c r="B329" t="s">
        <v>262</v>
      </c>
      <c r="C329">
        <v>719.8</v>
      </c>
      <c r="D329" s="27">
        <f t="shared" si="5"/>
        <v>840</v>
      </c>
    </row>
    <row r="330" spans="1:4" x14ac:dyDescent="0.2">
      <c r="A330" t="s">
        <v>993</v>
      </c>
      <c r="B330" t="s">
        <v>976</v>
      </c>
      <c r="C330">
        <v>480</v>
      </c>
      <c r="D330" s="27">
        <f t="shared" si="5"/>
        <v>840</v>
      </c>
    </row>
    <row r="331" spans="1:4" x14ac:dyDescent="0.2">
      <c r="A331" t="s">
        <v>993</v>
      </c>
      <c r="B331" t="s">
        <v>839</v>
      </c>
      <c r="C331">
        <v>490</v>
      </c>
      <c r="D331" s="27">
        <f t="shared" si="5"/>
        <v>840</v>
      </c>
    </row>
    <row r="332" spans="1:4" x14ac:dyDescent="0.2">
      <c r="A332" t="s">
        <v>993</v>
      </c>
      <c r="B332" t="s">
        <v>974</v>
      </c>
      <c r="C332">
        <v>620</v>
      </c>
      <c r="D332" s="27">
        <f t="shared" si="5"/>
        <v>840</v>
      </c>
    </row>
    <row r="333" spans="1:4" x14ac:dyDescent="0.2">
      <c r="A333" t="s">
        <v>993</v>
      </c>
      <c r="B333" t="s">
        <v>276</v>
      </c>
      <c r="C333">
        <v>105</v>
      </c>
      <c r="D333" s="27">
        <f t="shared" si="5"/>
        <v>840</v>
      </c>
    </row>
    <row r="334" spans="1:4" x14ac:dyDescent="0.2">
      <c r="A334" t="s">
        <v>993</v>
      </c>
      <c r="B334" t="s">
        <v>842</v>
      </c>
      <c r="C334">
        <v>530</v>
      </c>
      <c r="D334" s="27">
        <f t="shared" si="5"/>
        <v>840</v>
      </c>
    </row>
    <row r="335" spans="1:4" x14ac:dyDescent="0.2">
      <c r="A335" t="s">
        <v>993</v>
      </c>
      <c r="B335" t="s">
        <v>973</v>
      </c>
      <c r="C335">
        <v>900</v>
      </c>
      <c r="D335" s="27">
        <f t="shared" si="5"/>
        <v>840</v>
      </c>
    </row>
    <row r="336" spans="1:4" x14ac:dyDescent="0.2">
      <c r="A336" t="s">
        <v>993</v>
      </c>
      <c r="B336" t="s">
        <v>975</v>
      </c>
      <c r="C336">
        <v>475</v>
      </c>
      <c r="D336" s="27">
        <f t="shared" si="5"/>
        <v>840</v>
      </c>
    </row>
    <row r="337" spans="1:4" x14ac:dyDescent="0.2">
      <c r="A337" t="s">
        <v>993</v>
      </c>
      <c r="B337" t="s">
        <v>1053</v>
      </c>
      <c r="C337">
        <v>457</v>
      </c>
      <c r="D337" s="27">
        <f t="shared" si="5"/>
        <v>840</v>
      </c>
    </row>
    <row r="338" spans="1:4" x14ac:dyDescent="0.2">
      <c r="A338" t="s">
        <v>1023</v>
      </c>
      <c r="B338" t="s">
        <v>970</v>
      </c>
      <c r="C338">
        <v>700</v>
      </c>
      <c r="D338" s="27">
        <f t="shared" si="5"/>
        <v>840</v>
      </c>
    </row>
    <row r="339" spans="1:4" x14ac:dyDescent="0.2">
      <c r="A339" t="s">
        <v>1023</v>
      </c>
      <c r="B339" t="s">
        <v>819</v>
      </c>
      <c r="C339">
        <v>570</v>
      </c>
      <c r="D339" s="27">
        <f t="shared" si="5"/>
        <v>840</v>
      </c>
    </row>
    <row r="340" spans="1:4" x14ac:dyDescent="0.2">
      <c r="A340" t="s">
        <v>1023</v>
      </c>
      <c r="B340" t="s">
        <v>814</v>
      </c>
      <c r="C340">
        <v>740</v>
      </c>
      <c r="D340" s="27">
        <f t="shared" si="5"/>
        <v>840</v>
      </c>
    </row>
    <row r="341" spans="1:4" x14ac:dyDescent="0.2">
      <c r="A341" t="s">
        <v>1023</v>
      </c>
      <c r="B341" t="s">
        <v>262</v>
      </c>
      <c r="C341">
        <v>850</v>
      </c>
      <c r="D341" s="27">
        <f t="shared" si="5"/>
        <v>840</v>
      </c>
    </row>
    <row r="342" spans="1:4" x14ac:dyDescent="0.2">
      <c r="A342" t="s">
        <v>1023</v>
      </c>
      <c r="B342" t="s">
        <v>976</v>
      </c>
      <c r="C342">
        <v>650</v>
      </c>
      <c r="D342" s="27">
        <f t="shared" si="5"/>
        <v>840</v>
      </c>
    </row>
    <row r="343" spans="1:4" x14ac:dyDescent="0.2">
      <c r="A343" t="s">
        <v>1023</v>
      </c>
      <c r="B343" t="s">
        <v>839</v>
      </c>
      <c r="C343">
        <v>569.54999999999995</v>
      </c>
      <c r="D343" s="27">
        <f t="shared" si="5"/>
        <v>840</v>
      </c>
    </row>
    <row r="344" spans="1:4" x14ac:dyDescent="0.2">
      <c r="A344" t="s">
        <v>1023</v>
      </c>
      <c r="B344" t="s">
        <v>974</v>
      </c>
      <c r="C344">
        <v>897.9</v>
      </c>
      <c r="D344" s="27">
        <f t="shared" si="5"/>
        <v>840</v>
      </c>
    </row>
    <row r="345" spans="1:4" x14ac:dyDescent="0.2">
      <c r="A345" t="s">
        <v>1023</v>
      </c>
      <c r="B345" t="s">
        <v>1052</v>
      </c>
      <c r="C345">
        <v>886</v>
      </c>
      <c r="D345" s="27">
        <f t="shared" si="5"/>
        <v>840</v>
      </c>
    </row>
    <row r="346" spans="1:4" x14ac:dyDescent="0.2">
      <c r="A346" t="s">
        <v>1023</v>
      </c>
      <c r="B346" t="s">
        <v>842</v>
      </c>
      <c r="C346">
        <v>710</v>
      </c>
      <c r="D346" s="27">
        <f t="shared" si="5"/>
        <v>840</v>
      </c>
    </row>
    <row r="347" spans="1:4" x14ac:dyDescent="0.2">
      <c r="A347" t="s">
        <v>1023</v>
      </c>
      <c r="B347" t="s">
        <v>972</v>
      </c>
      <c r="C347">
        <v>242.91</v>
      </c>
      <c r="D347" s="27">
        <f t="shared" si="5"/>
        <v>840</v>
      </c>
    </row>
    <row r="348" spans="1:4" x14ac:dyDescent="0.2">
      <c r="A348" t="s">
        <v>1023</v>
      </c>
      <c r="B348" t="s">
        <v>978</v>
      </c>
      <c r="C348">
        <v>183.87000000000003</v>
      </c>
      <c r="D348" s="27">
        <f t="shared" si="5"/>
        <v>840</v>
      </c>
    </row>
    <row r="349" spans="1:4" x14ac:dyDescent="0.2">
      <c r="A349" t="s">
        <v>1023</v>
      </c>
      <c r="B349" t="s">
        <v>1039</v>
      </c>
      <c r="C349">
        <v>183.87000000000003</v>
      </c>
      <c r="D349" s="27">
        <f t="shared" si="5"/>
        <v>840</v>
      </c>
    </row>
    <row r="350" spans="1:4" x14ac:dyDescent="0.2">
      <c r="A350" t="s">
        <v>1012</v>
      </c>
      <c r="B350" t="s">
        <v>970</v>
      </c>
      <c r="C350">
        <v>700</v>
      </c>
      <c r="D350" s="27">
        <f t="shared" si="5"/>
        <v>840</v>
      </c>
    </row>
    <row r="351" spans="1:4" x14ac:dyDescent="0.2">
      <c r="A351" t="s">
        <v>1012</v>
      </c>
      <c r="B351" t="s">
        <v>819</v>
      </c>
      <c r="C351">
        <v>570</v>
      </c>
      <c r="D351" s="27">
        <f t="shared" si="5"/>
        <v>840</v>
      </c>
    </row>
    <row r="352" spans="1:4" x14ac:dyDescent="0.2">
      <c r="A352" t="s">
        <v>1012</v>
      </c>
      <c r="B352" t="s">
        <v>814</v>
      </c>
      <c r="C352">
        <v>700</v>
      </c>
      <c r="D352" s="27">
        <f t="shared" si="5"/>
        <v>840</v>
      </c>
    </row>
    <row r="353" spans="1:4" x14ac:dyDescent="0.2">
      <c r="A353" t="s">
        <v>1012</v>
      </c>
      <c r="B353" t="s">
        <v>262</v>
      </c>
      <c r="C353">
        <v>900</v>
      </c>
      <c r="D353" s="27">
        <f t="shared" si="5"/>
        <v>840</v>
      </c>
    </row>
    <row r="354" spans="1:4" x14ac:dyDescent="0.2">
      <c r="A354" t="s">
        <v>1012</v>
      </c>
      <c r="B354" t="s">
        <v>976</v>
      </c>
      <c r="C354">
        <v>630</v>
      </c>
      <c r="D354" s="27">
        <f t="shared" si="5"/>
        <v>840</v>
      </c>
    </row>
    <row r="355" spans="1:4" x14ac:dyDescent="0.2">
      <c r="A355" t="s">
        <v>1012</v>
      </c>
      <c r="B355" t="s">
        <v>839</v>
      </c>
      <c r="C355">
        <v>565</v>
      </c>
      <c r="D355" s="27">
        <f t="shared" si="5"/>
        <v>840</v>
      </c>
    </row>
    <row r="356" spans="1:4" x14ac:dyDescent="0.2">
      <c r="A356" t="s">
        <v>1012</v>
      </c>
      <c r="B356" t="s">
        <v>974</v>
      </c>
      <c r="C356">
        <v>825</v>
      </c>
      <c r="D356" s="27">
        <f t="shared" si="5"/>
        <v>840</v>
      </c>
    </row>
    <row r="357" spans="1:4" x14ac:dyDescent="0.2">
      <c r="A357" t="s">
        <v>1012</v>
      </c>
      <c r="B357" t="s">
        <v>1052</v>
      </c>
      <c r="C357">
        <v>890</v>
      </c>
      <c r="D357" s="27">
        <f t="shared" si="5"/>
        <v>840</v>
      </c>
    </row>
    <row r="358" spans="1:4" x14ac:dyDescent="0.2">
      <c r="A358" t="s">
        <v>1012</v>
      </c>
      <c r="B358" t="s">
        <v>842</v>
      </c>
      <c r="C358">
        <v>710</v>
      </c>
      <c r="D358" s="27">
        <f t="shared" si="5"/>
        <v>840</v>
      </c>
    </row>
    <row r="359" spans="1:4" x14ac:dyDescent="0.2">
      <c r="A359" t="s">
        <v>1012</v>
      </c>
      <c r="B359" t="s">
        <v>973</v>
      </c>
      <c r="C359">
        <v>1200</v>
      </c>
      <c r="D359" s="27">
        <f t="shared" si="5"/>
        <v>840</v>
      </c>
    </row>
    <row r="360" spans="1:4" x14ac:dyDescent="0.2">
      <c r="A360" t="s">
        <v>1012</v>
      </c>
      <c r="B360" t="s">
        <v>975</v>
      </c>
      <c r="C360">
        <v>580</v>
      </c>
      <c r="D360" s="27">
        <f t="shared" si="5"/>
        <v>840</v>
      </c>
    </row>
    <row r="361" spans="1:4" x14ac:dyDescent="0.2">
      <c r="A361" t="s">
        <v>1012</v>
      </c>
      <c r="B361" t="s">
        <v>1053</v>
      </c>
      <c r="C361">
        <v>790</v>
      </c>
      <c r="D361" s="27">
        <f t="shared" si="5"/>
        <v>840</v>
      </c>
    </row>
    <row r="362" spans="1:4" x14ac:dyDescent="0.2">
      <c r="A362" t="s">
        <v>1012</v>
      </c>
      <c r="B362" t="s">
        <v>972</v>
      </c>
      <c r="C362">
        <v>242.91</v>
      </c>
      <c r="D362" s="27">
        <f t="shared" si="5"/>
        <v>840</v>
      </c>
    </row>
    <row r="363" spans="1:4" x14ac:dyDescent="0.2">
      <c r="A363" t="s">
        <v>1012</v>
      </c>
      <c r="B363" t="s">
        <v>978</v>
      </c>
      <c r="C363">
        <v>182.18</v>
      </c>
      <c r="D363" s="27">
        <f t="shared" si="5"/>
        <v>840</v>
      </c>
    </row>
    <row r="364" spans="1:4" x14ac:dyDescent="0.2">
      <c r="A364" t="s">
        <v>1012</v>
      </c>
      <c r="B364" t="s">
        <v>1039</v>
      </c>
      <c r="C364">
        <v>151.82</v>
      </c>
      <c r="D364" s="27">
        <f t="shared" si="5"/>
        <v>840</v>
      </c>
    </row>
    <row r="365" spans="1:4" x14ac:dyDescent="0.2">
      <c r="A365" t="s">
        <v>989</v>
      </c>
      <c r="B365" t="s">
        <v>970</v>
      </c>
      <c r="C365">
        <v>700</v>
      </c>
      <c r="D365" s="27">
        <f t="shared" si="5"/>
        <v>840</v>
      </c>
    </row>
    <row r="366" spans="1:4" x14ac:dyDescent="0.2">
      <c r="A366" t="s">
        <v>989</v>
      </c>
      <c r="B366" t="s">
        <v>819</v>
      </c>
      <c r="C366">
        <v>566</v>
      </c>
      <c r="D366" s="27">
        <f t="shared" si="5"/>
        <v>840</v>
      </c>
    </row>
    <row r="367" spans="1:4" x14ac:dyDescent="0.2">
      <c r="A367" t="s">
        <v>989</v>
      </c>
      <c r="B367" t="s">
        <v>814</v>
      </c>
      <c r="C367">
        <v>603</v>
      </c>
      <c r="D367" s="27">
        <f t="shared" si="5"/>
        <v>840</v>
      </c>
    </row>
    <row r="368" spans="1:4" x14ac:dyDescent="0.2">
      <c r="A368" t="s">
        <v>989</v>
      </c>
      <c r="B368" t="s">
        <v>262</v>
      </c>
      <c r="C368">
        <v>700</v>
      </c>
      <c r="D368" s="27">
        <f t="shared" si="5"/>
        <v>840</v>
      </c>
    </row>
    <row r="369" spans="1:4" x14ac:dyDescent="0.2">
      <c r="A369" t="s">
        <v>989</v>
      </c>
      <c r="B369" t="s">
        <v>976</v>
      </c>
      <c r="C369">
        <v>572</v>
      </c>
      <c r="D369" s="27">
        <f t="shared" si="5"/>
        <v>840</v>
      </c>
    </row>
    <row r="370" spans="1:4" x14ac:dyDescent="0.2">
      <c r="A370" t="s">
        <v>989</v>
      </c>
      <c r="B370" t="s">
        <v>839</v>
      </c>
      <c r="C370">
        <v>527</v>
      </c>
      <c r="D370" s="27">
        <f t="shared" si="5"/>
        <v>840</v>
      </c>
    </row>
    <row r="371" spans="1:4" x14ac:dyDescent="0.2">
      <c r="A371" t="s">
        <v>989</v>
      </c>
      <c r="B371" t="s">
        <v>974</v>
      </c>
      <c r="C371">
        <v>830</v>
      </c>
      <c r="D371" s="27">
        <f t="shared" si="5"/>
        <v>840</v>
      </c>
    </row>
    <row r="372" spans="1:4" x14ac:dyDescent="0.2">
      <c r="A372" t="s">
        <v>989</v>
      </c>
      <c r="B372" t="s">
        <v>276</v>
      </c>
      <c r="C372">
        <v>107</v>
      </c>
      <c r="D372" s="27">
        <f t="shared" si="5"/>
        <v>840</v>
      </c>
    </row>
    <row r="373" spans="1:4" x14ac:dyDescent="0.2">
      <c r="A373" t="s">
        <v>989</v>
      </c>
      <c r="B373" t="s">
        <v>840</v>
      </c>
      <c r="C373">
        <v>789</v>
      </c>
      <c r="D373" s="27">
        <f t="shared" si="5"/>
        <v>840</v>
      </c>
    </row>
    <row r="374" spans="1:4" x14ac:dyDescent="0.2">
      <c r="A374" t="s">
        <v>989</v>
      </c>
      <c r="B374" t="s">
        <v>842</v>
      </c>
      <c r="C374">
        <v>647</v>
      </c>
      <c r="D374" s="27">
        <f t="shared" si="5"/>
        <v>840</v>
      </c>
    </row>
    <row r="375" spans="1:4" x14ac:dyDescent="0.2">
      <c r="A375" t="s">
        <v>989</v>
      </c>
      <c r="B375" t="s">
        <v>973</v>
      </c>
      <c r="C375">
        <v>683</v>
      </c>
      <c r="D375" s="27">
        <f t="shared" si="5"/>
        <v>840</v>
      </c>
    </row>
    <row r="376" spans="1:4" x14ac:dyDescent="0.2">
      <c r="A376" t="s">
        <v>989</v>
      </c>
      <c r="B376" t="s">
        <v>1053</v>
      </c>
      <c r="C376">
        <v>680</v>
      </c>
      <c r="D376" s="27">
        <f t="shared" si="5"/>
        <v>840</v>
      </c>
    </row>
    <row r="377" spans="1:4" x14ac:dyDescent="0.2">
      <c r="A377" t="s">
        <v>989</v>
      </c>
      <c r="B377" t="s">
        <v>972</v>
      </c>
      <c r="C377">
        <v>242.91</v>
      </c>
      <c r="D377" s="27">
        <f t="shared" si="5"/>
        <v>840</v>
      </c>
    </row>
    <row r="378" spans="1:4" x14ac:dyDescent="0.2">
      <c r="A378" t="s">
        <v>989</v>
      </c>
      <c r="B378" t="s">
        <v>1039</v>
      </c>
      <c r="C378">
        <v>182.18</v>
      </c>
      <c r="D378" s="27">
        <f t="shared" si="5"/>
        <v>840</v>
      </c>
    </row>
    <row r="379" spans="1:4" x14ac:dyDescent="0.2">
      <c r="A379" t="s">
        <v>995</v>
      </c>
      <c r="B379" t="s">
        <v>970</v>
      </c>
      <c r="C379">
        <v>700</v>
      </c>
      <c r="D379" s="27">
        <f t="shared" si="5"/>
        <v>840</v>
      </c>
    </row>
    <row r="380" spans="1:4" x14ac:dyDescent="0.2">
      <c r="A380" t="s">
        <v>995</v>
      </c>
      <c r="B380" t="s">
        <v>814</v>
      </c>
      <c r="C380">
        <v>570</v>
      </c>
      <c r="D380" s="27">
        <f t="shared" si="5"/>
        <v>840</v>
      </c>
    </row>
    <row r="381" spans="1:4" x14ac:dyDescent="0.2">
      <c r="A381" t="s">
        <v>995</v>
      </c>
      <c r="B381" t="s">
        <v>262</v>
      </c>
      <c r="C381">
        <v>850</v>
      </c>
      <c r="D381" s="27">
        <f t="shared" si="5"/>
        <v>840</v>
      </c>
    </row>
    <row r="382" spans="1:4" x14ac:dyDescent="0.2">
      <c r="A382" t="s">
        <v>995</v>
      </c>
      <c r="B382" t="s">
        <v>976</v>
      </c>
      <c r="C382">
        <v>458.33333333333337</v>
      </c>
      <c r="D382" s="27">
        <f t="shared" si="5"/>
        <v>840</v>
      </c>
    </row>
    <row r="383" spans="1:4" x14ac:dyDescent="0.2">
      <c r="A383" t="s">
        <v>995</v>
      </c>
      <c r="B383" t="s">
        <v>839</v>
      </c>
      <c r="C383">
        <v>375</v>
      </c>
      <c r="D383" s="27">
        <f t="shared" si="5"/>
        <v>840</v>
      </c>
    </row>
    <row r="384" spans="1:4" x14ac:dyDescent="0.2">
      <c r="A384" t="s">
        <v>995</v>
      </c>
      <c r="B384" t="s">
        <v>974</v>
      </c>
      <c r="C384">
        <v>800</v>
      </c>
      <c r="D384" s="27">
        <f t="shared" si="5"/>
        <v>840</v>
      </c>
    </row>
    <row r="385" spans="1:4" x14ac:dyDescent="0.2">
      <c r="A385" t="s">
        <v>995</v>
      </c>
      <c r="B385" t="s">
        <v>276</v>
      </c>
      <c r="C385">
        <v>628</v>
      </c>
      <c r="D385" s="27">
        <f t="shared" si="5"/>
        <v>840</v>
      </c>
    </row>
    <row r="386" spans="1:4" x14ac:dyDescent="0.2">
      <c r="A386" t="s">
        <v>995</v>
      </c>
      <c r="B386" t="s">
        <v>973</v>
      </c>
      <c r="C386">
        <v>950.05</v>
      </c>
      <c r="D386" s="27">
        <f t="shared" si="5"/>
        <v>840</v>
      </c>
    </row>
    <row r="387" spans="1:4" x14ac:dyDescent="0.2">
      <c r="A387" t="s">
        <v>995</v>
      </c>
      <c r="B387" t="s">
        <v>975</v>
      </c>
      <c r="C387">
        <v>485</v>
      </c>
      <c r="D387" s="27">
        <f t="shared" ref="D387:D450" si="6">700*1.2</f>
        <v>840</v>
      </c>
    </row>
    <row r="388" spans="1:4" x14ac:dyDescent="0.2">
      <c r="A388" t="s">
        <v>995</v>
      </c>
      <c r="B388" t="s">
        <v>972</v>
      </c>
      <c r="C388">
        <v>242.91</v>
      </c>
      <c r="D388" s="27">
        <f t="shared" si="6"/>
        <v>840</v>
      </c>
    </row>
    <row r="389" spans="1:4" x14ac:dyDescent="0.2">
      <c r="A389" t="s">
        <v>995</v>
      </c>
      <c r="B389" t="s">
        <v>991</v>
      </c>
      <c r="C389">
        <v>88.2</v>
      </c>
      <c r="D389" s="27">
        <f t="shared" si="6"/>
        <v>840</v>
      </c>
    </row>
    <row r="390" spans="1:4" x14ac:dyDescent="0.2">
      <c r="A390" t="s">
        <v>995</v>
      </c>
      <c r="B390" t="s">
        <v>1038</v>
      </c>
      <c r="C390">
        <v>176.25</v>
      </c>
      <c r="D390" s="27">
        <f t="shared" si="6"/>
        <v>840</v>
      </c>
    </row>
    <row r="391" spans="1:4" x14ac:dyDescent="0.2">
      <c r="A391" t="s">
        <v>995</v>
      </c>
      <c r="B391" t="s">
        <v>1039</v>
      </c>
      <c r="C391">
        <v>138.94999999999999</v>
      </c>
      <c r="D391" s="27">
        <f t="shared" si="6"/>
        <v>840</v>
      </c>
    </row>
    <row r="392" spans="1:4" x14ac:dyDescent="0.2">
      <c r="A392" t="s">
        <v>1024</v>
      </c>
      <c r="B392" t="s">
        <v>970</v>
      </c>
      <c r="C392">
        <v>700</v>
      </c>
      <c r="D392" s="27">
        <f t="shared" si="6"/>
        <v>840</v>
      </c>
    </row>
    <row r="393" spans="1:4" x14ac:dyDescent="0.2">
      <c r="A393" t="s">
        <v>1024</v>
      </c>
      <c r="B393" t="s">
        <v>819</v>
      </c>
      <c r="C393">
        <v>520.5</v>
      </c>
      <c r="D393" s="27">
        <f t="shared" si="6"/>
        <v>840</v>
      </c>
    </row>
    <row r="394" spans="1:4" x14ac:dyDescent="0.2">
      <c r="A394" t="s">
        <v>1024</v>
      </c>
      <c r="B394" t="s">
        <v>814</v>
      </c>
      <c r="C394">
        <v>557.5</v>
      </c>
      <c r="D394" s="27">
        <f t="shared" si="6"/>
        <v>840</v>
      </c>
    </row>
    <row r="395" spans="1:4" x14ac:dyDescent="0.2">
      <c r="A395" t="s">
        <v>1024</v>
      </c>
      <c r="B395" t="s">
        <v>262</v>
      </c>
      <c r="C395">
        <v>592.5</v>
      </c>
      <c r="D395" s="27">
        <f t="shared" si="6"/>
        <v>840</v>
      </c>
    </row>
    <row r="396" spans="1:4" x14ac:dyDescent="0.2">
      <c r="A396" t="s">
        <v>1024</v>
      </c>
      <c r="B396" t="s">
        <v>976</v>
      </c>
      <c r="C396">
        <v>626.33333199999993</v>
      </c>
      <c r="D396" s="27">
        <f t="shared" si="6"/>
        <v>840</v>
      </c>
    </row>
    <row r="397" spans="1:4" x14ac:dyDescent="0.2">
      <c r="A397" t="s">
        <v>1024</v>
      </c>
      <c r="B397" t="s">
        <v>839</v>
      </c>
      <c r="C397">
        <v>565</v>
      </c>
      <c r="D397" s="27">
        <f t="shared" si="6"/>
        <v>840</v>
      </c>
    </row>
    <row r="398" spans="1:4" x14ac:dyDescent="0.2">
      <c r="A398" t="s">
        <v>1024</v>
      </c>
      <c r="B398" t="s">
        <v>1052</v>
      </c>
      <c r="C398">
        <v>750</v>
      </c>
      <c r="D398" s="27">
        <f t="shared" si="6"/>
        <v>840</v>
      </c>
    </row>
    <row r="399" spans="1:4" x14ac:dyDescent="0.2">
      <c r="A399" t="s">
        <v>1024</v>
      </c>
      <c r="B399" t="s">
        <v>842</v>
      </c>
      <c r="C399">
        <v>702.27499999999998</v>
      </c>
      <c r="D399" s="27">
        <f t="shared" si="6"/>
        <v>840</v>
      </c>
    </row>
    <row r="400" spans="1:4" x14ac:dyDescent="0.2">
      <c r="A400" t="s">
        <v>1024</v>
      </c>
      <c r="B400" t="s">
        <v>1053</v>
      </c>
      <c r="C400">
        <v>550</v>
      </c>
      <c r="D400" s="27">
        <f t="shared" si="6"/>
        <v>840</v>
      </c>
    </row>
    <row r="401" spans="1:4" x14ac:dyDescent="0.2">
      <c r="A401" t="s">
        <v>1024</v>
      </c>
      <c r="B401" t="s">
        <v>972</v>
      </c>
      <c r="C401">
        <v>242.91</v>
      </c>
      <c r="D401" s="27">
        <f t="shared" si="6"/>
        <v>840</v>
      </c>
    </row>
    <row r="402" spans="1:4" x14ac:dyDescent="0.2">
      <c r="A402" t="s">
        <v>1024</v>
      </c>
      <c r="B402" t="s">
        <v>978</v>
      </c>
      <c r="C402">
        <v>183.87000000000003</v>
      </c>
      <c r="D402" s="27">
        <f t="shared" si="6"/>
        <v>840</v>
      </c>
    </row>
    <row r="403" spans="1:4" x14ac:dyDescent="0.2">
      <c r="A403" t="s">
        <v>1024</v>
      </c>
      <c r="B403" t="s">
        <v>1039</v>
      </c>
      <c r="C403">
        <v>182.18000000000004</v>
      </c>
      <c r="D403" s="27">
        <f t="shared" si="6"/>
        <v>840</v>
      </c>
    </row>
    <row r="404" spans="1:4" x14ac:dyDescent="0.2">
      <c r="A404" t="s">
        <v>986</v>
      </c>
      <c r="B404" t="s">
        <v>970</v>
      </c>
      <c r="C404">
        <v>820</v>
      </c>
      <c r="D404" s="27">
        <f t="shared" si="6"/>
        <v>840</v>
      </c>
    </row>
    <row r="405" spans="1:4" x14ac:dyDescent="0.2">
      <c r="A405" t="s">
        <v>986</v>
      </c>
      <c r="B405" t="s">
        <v>814</v>
      </c>
      <c r="C405">
        <v>720</v>
      </c>
      <c r="D405" s="27">
        <f t="shared" si="6"/>
        <v>840</v>
      </c>
    </row>
    <row r="406" spans="1:4" x14ac:dyDescent="0.2">
      <c r="A406" t="s">
        <v>986</v>
      </c>
      <c r="B406" t="s">
        <v>262</v>
      </c>
      <c r="C406">
        <v>850</v>
      </c>
      <c r="D406" s="27">
        <f t="shared" si="6"/>
        <v>840</v>
      </c>
    </row>
    <row r="407" spans="1:4" x14ac:dyDescent="0.2">
      <c r="A407" t="s">
        <v>986</v>
      </c>
      <c r="B407" t="s">
        <v>976</v>
      </c>
      <c r="C407">
        <v>620</v>
      </c>
      <c r="D407" s="27">
        <f t="shared" si="6"/>
        <v>840</v>
      </c>
    </row>
    <row r="408" spans="1:4" x14ac:dyDescent="0.2">
      <c r="A408" t="s">
        <v>986</v>
      </c>
      <c r="B408" t="s">
        <v>839</v>
      </c>
      <c r="C408">
        <v>520</v>
      </c>
      <c r="D408" s="27">
        <f t="shared" si="6"/>
        <v>840</v>
      </c>
    </row>
    <row r="409" spans="1:4" x14ac:dyDescent="0.2">
      <c r="A409" t="s">
        <v>986</v>
      </c>
      <c r="B409" t="s">
        <v>840</v>
      </c>
      <c r="C409">
        <v>820</v>
      </c>
      <c r="D409" s="27">
        <f t="shared" si="6"/>
        <v>840</v>
      </c>
    </row>
    <row r="410" spans="1:4" x14ac:dyDescent="0.2">
      <c r="A410" t="s">
        <v>986</v>
      </c>
      <c r="B410" t="s">
        <v>973</v>
      </c>
      <c r="C410">
        <v>1060</v>
      </c>
      <c r="D410" s="27">
        <f t="shared" si="6"/>
        <v>840</v>
      </c>
    </row>
    <row r="411" spans="1:4" x14ac:dyDescent="0.2">
      <c r="A411" t="s">
        <v>986</v>
      </c>
      <c r="B411" t="s">
        <v>975</v>
      </c>
      <c r="C411">
        <v>520</v>
      </c>
      <c r="D411" s="27">
        <f t="shared" si="6"/>
        <v>840</v>
      </c>
    </row>
    <row r="412" spans="1:4" x14ac:dyDescent="0.2">
      <c r="A412" t="s">
        <v>986</v>
      </c>
      <c r="B412" t="s">
        <v>972</v>
      </c>
      <c r="C412">
        <v>170.19</v>
      </c>
      <c r="D412" s="27">
        <f t="shared" si="6"/>
        <v>840</v>
      </c>
    </row>
    <row r="413" spans="1:4" x14ac:dyDescent="0.2">
      <c r="A413" t="s">
        <v>1018</v>
      </c>
      <c r="B413" t="s">
        <v>970</v>
      </c>
      <c r="C413">
        <v>700</v>
      </c>
      <c r="D413" s="27">
        <f t="shared" si="6"/>
        <v>840</v>
      </c>
    </row>
    <row r="414" spans="1:4" x14ac:dyDescent="0.2">
      <c r="A414" t="s">
        <v>1018</v>
      </c>
      <c r="B414" t="s">
        <v>814</v>
      </c>
      <c r="C414">
        <v>730</v>
      </c>
      <c r="D414" s="27">
        <f t="shared" si="6"/>
        <v>840</v>
      </c>
    </row>
    <row r="415" spans="1:4" x14ac:dyDescent="0.2">
      <c r="A415" t="s">
        <v>1018</v>
      </c>
      <c r="B415" t="s">
        <v>262</v>
      </c>
      <c r="C415">
        <v>750</v>
      </c>
      <c r="D415" s="27">
        <f t="shared" si="6"/>
        <v>840</v>
      </c>
    </row>
    <row r="416" spans="1:4" x14ac:dyDescent="0.2">
      <c r="A416" t="s">
        <v>1018</v>
      </c>
      <c r="B416" t="s">
        <v>976</v>
      </c>
      <c r="C416">
        <v>630</v>
      </c>
      <c r="D416" s="27">
        <f t="shared" si="6"/>
        <v>840</v>
      </c>
    </row>
    <row r="417" spans="1:4" x14ac:dyDescent="0.2">
      <c r="A417" t="s">
        <v>1018</v>
      </c>
      <c r="B417" t="s">
        <v>839</v>
      </c>
      <c r="C417">
        <v>560</v>
      </c>
      <c r="D417" s="27">
        <f t="shared" si="6"/>
        <v>840</v>
      </c>
    </row>
    <row r="418" spans="1:4" x14ac:dyDescent="0.2">
      <c r="A418" t="s">
        <v>1018</v>
      </c>
      <c r="B418" t="s">
        <v>974</v>
      </c>
      <c r="C418">
        <v>800</v>
      </c>
      <c r="D418" s="27">
        <f t="shared" si="6"/>
        <v>840</v>
      </c>
    </row>
    <row r="419" spans="1:4" x14ac:dyDescent="0.2">
      <c r="A419" t="s">
        <v>1018</v>
      </c>
      <c r="B419" t="s">
        <v>1052</v>
      </c>
      <c r="C419">
        <v>800</v>
      </c>
      <c r="D419" s="27">
        <f t="shared" si="6"/>
        <v>840</v>
      </c>
    </row>
    <row r="420" spans="1:4" x14ac:dyDescent="0.2">
      <c r="A420" t="s">
        <v>1018</v>
      </c>
      <c r="B420" t="s">
        <v>842</v>
      </c>
      <c r="C420">
        <v>710</v>
      </c>
      <c r="D420" s="27">
        <f t="shared" si="6"/>
        <v>840</v>
      </c>
    </row>
    <row r="421" spans="1:4" x14ac:dyDescent="0.2">
      <c r="A421" t="s">
        <v>1018</v>
      </c>
      <c r="B421" t="s">
        <v>973</v>
      </c>
      <c r="C421">
        <v>900</v>
      </c>
      <c r="D421" s="27">
        <f t="shared" si="6"/>
        <v>840</v>
      </c>
    </row>
    <row r="422" spans="1:4" x14ac:dyDescent="0.2">
      <c r="A422" t="s">
        <v>1018</v>
      </c>
      <c r="B422" t="s">
        <v>1053</v>
      </c>
      <c r="C422">
        <v>750</v>
      </c>
      <c r="D422" s="27">
        <f t="shared" si="6"/>
        <v>840</v>
      </c>
    </row>
    <row r="423" spans="1:4" x14ac:dyDescent="0.2">
      <c r="A423" t="s">
        <v>1018</v>
      </c>
      <c r="B423" t="s">
        <v>972</v>
      </c>
      <c r="C423">
        <v>242.91</v>
      </c>
      <c r="D423" s="27">
        <f t="shared" si="6"/>
        <v>840</v>
      </c>
    </row>
    <row r="424" spans="1:4" x14ac:dyDescent="0.2">
      <c r="A424" t="s">
        <v>1018</v>
      </c>
      <c r="B424" t="s">
        <v>1039</v>
      </c>
      <c r="C424">
        <v>182.00000000000003</v>
      </c>
      <c r="D424" s="27">
        <f t="shared" si="6"/>
        <v>840</v>
      </c>
    </row>
    <row r="425" spans="1:4" x14ac:dyDescent="0.2">
      <c r="A425" t="s">
        <v>996</v>
      </c>
      <c r="B425" t="s">
        <v>970</v>
      </c>
      <c r="C425">
        <v>700</v>
      </c>
      <c r="D425" s="27">
        <f t="shared" si="6"/>
        <v>840</v>
      </c>
    </row>
    <row r="426" spans="1:4" x14ac:dyDescent="0.2">
      <c r="A426" t="s">
        <v>996</v>
      </c>
      <c r="B426" t="s">
        <v>814</v>
      </c>
      <c r="C426">
        <v>558</v>
      </c>
      <c r="D426" s="27">
        <f t="shared" si="6"/>
        <v>840</v>
      </c>
    </row>
    <row r="427" spans="1:4" x14ac:dyDescent="0.2">
      <c r="A427" t="s">
        <v>996</v>
      </c>
      <c r="B427" t="s">
        <v>262</v>
      </c>
      <c r="C427">
        <v>580</v>
      </c>
      <c r="D427" s="27">
        <f t="shared" si="6"/>
        <v>840</v>
      </c>
    </row>
    <row r="428" spans="1:4" x14ac:dyDescent="0.2">
      <c r="A428" t="s">
        <v>996</v>
      </c>
      <c r="B428" t="s">
        <v>976</v>
      </c>
      <c r="C428">
        <v>500</v>
      </c>
      <c r="D428" s="27">
        <f t="shared" si="6"/>
        <v>840</v>
      </c>
    </row>
    <row r="429" spans="1:4" x14ac:dyDescent="0.2">
      <c r="A429" t="s">
        <v>996</v>
      </c>
      <c r="B429" t="s">
        <v>839</v>
      </c>
      <c r="C429">
        <v>425</v>
      </c>
      <c r="D429" s="27">
        <f t="shared" si="6"/>
        <v>840</v>
      </c>
    </row>
    <row r="430" spans="1:4" x14ac:dyDescent="0.2">
      <c r="A430" t="s">
        <v>996</v>
      </c>
      <c r="B430" t="s">
        <v>840</v>
      </c>
      <c r="C430">
        <v>580</v>
      </c>
      <c r="D430" s="27">
        <f t="shared" si="6"/>
        <v>840</v>
      </c>
    </row>
    <row r="431" spans="1:4" x14ac:dyDescent="0.2">
      <c r="A431" t="s">
        <v>996</v>
      </c>
      <c r="B431" t="s">
        <v>842</v>
      </c>
      <c r="C431">
        <v>458</v>
      </c>
      <c r="D431" s="27">
        <f t="shared" si="6"/>
        <v>840</v>
      </c>
    </row>
    <row r="432" spans="1:4" x14ac:dyDescent="0.2">
      <c r="A432" t="s">
        <v>996</v>
      </c>
      <c r="B432" t="s">
        <v>973</v>
      </c>
      <c r="C432">
        <v>666</v>
      </c>
      <c r="D432" s="27">
        <f t="shared" si="6"/>
        <v>840</v>
      </c>
    </row>
    <row r="433" spans="1:4" x14ac:dyDescent="0.2">
      <c r="A433" t="s">
        <v>996</v>
      </c>
      <c r="B433" t="s">
        <v>1053</v>
      </c>
      <c r="C433">
        <v>533</v>
      </c>
      <c r="D433" s="27">
        <f t="shared" si="6"/>
        <v>840</v>
      </c>
    </row>
    <row r="434" spans="1:4" x14ac:dyDescent="0.2">
      <c r="A434" t="s">
        <v>996</v>
      </c>
      <c r="B434" t="s">
        <v>972</v>
      </c>
      <c r="C434">
        <v>197.35499999999999</v>
      </c>
      <c r="D434" s="27">
        <f t="shared" si="6"/>
        <v>840</v>
      </c>
    </row>
    <row r="435" spans="1:4" x14ac:dyDescent="0.2">
      <c r="A435" t="s">
        <v>996</v>
      </c>
      <c r="B435" t="s">
        <v>991</v>
      </c>
      <c r="C435">
        <v>151.79999999999998</v>
      </c>
      <c r="D435" s="27">
        <f t="shared" si="6"/>
        <v>840</v>
      </c>
    </row>
    <row r="436" spans="1:4" x14ac:dyDescent="0.2">
      <c r="A436" t="s">
        <v>996</v>
      </c>
      <c r="B436" t="s">
        <v>1038</v>
      </c>
      <c r="C436">
        <v>253.05</v>
      </c>
      <c r="D436" s="27">
        <f t="shared" si="6"/>
        <v>840</v>
      </c>
    </row>
    <row r="437" spans="1:4" x14ac:dyDescent="0.2">
      <c r="A437" t="s">
        <v>996</v>
      </c>
      <c r="B437" t="s">
        <v>1039</v>
      </c>
      <c r="C437">
        <v>151.79999999999998</v>
      </c>
      <c r="D437" s="27">
        <f t="shared" si="6"/>
        <v>840</v>
      </c>
    </row>
    <row r="438" spans="1:4" x14ac:dyDescent="0.2">
      <c r="A438" t="s">
        <v>981</v>
      </c>
      <c r="B438" t="s">
        <v>970</v>
      </c>
      <c r="C438">
        <v>700</v>
      </c>
      <c r="D438" s="27">
        <f t="shared" si="6"/>
        <v>840</v>
      </c>
    </row>
    <row r="439" spans="1:4" x14ac:dyDescent="0.2">
      <c r="A439" t="s">
        <v>981</v>
      </c>
      <c r="B439" t="s">
        <v>972</v>
      </c>
      <c r="C439">
        <v>242.91</v>
      </c>
      <c r="D439" s="27">
        <f t="shared" si="6"/>
        <v>840</v>
      </c>
    </row>
    <row r="440" spans="1:4" x14ac:dyDescent="0.2">
      <c r="A440" t="s">
        <v>981</v>
      </c>
      <c r="B440" t="s">
        <v>1038</v>
      </c>
      <c r="C440">
        <v>253.03</v>
      </c>
      <c r="D440" s="27">
        <f t="shared" si="6"/>
        <v>840</v>
      </c>
    </row>
    <row r="441" spans="1:4" x14ac:dyDescent="0.2">
      <c r="A441" t="s">
        <v>981</v>
      </c>
      <c r="B441" t="s">
        <v>1039</v>
      </c>
      <c r="C441">
        <v>168.22</v>
      </c>
      <c r="D441" s="27">
        <f t="shared" si="6"/>
        <v>840</v>
      </c>
    </row>
    <row r="442" spans="1:4" x14ac:dyDescent="0.2">
      <c r="A442" t="s">
        <v>1017</v>
      </c>
      <c r="B442" t="s">
        <v>970</v>
      </c>
      <c r="C442">
        <v>650</v>
      </c>
      <c r="D442" s="27">
        <f t="shared" si="6"/>
        <v>840</v>
      </c>
    </row>
    <row r="443" spans="1:4" x14ac:dyDescent="0.2">
      <c r="A443" t="s">
        <v>1017</v>
      </c>
      <c r="B443" t="s">
        <v>814</v>
      </c>
      <c r="C443">
        <v>430</v>
      </c>
      <c r="D443" s="27">
        <f t="shared" si="6"/>
        <v>840</v>
      </c>
    </row>
    <row r="444" spans="1:4" x14ac:dyDescent="0.2">
      <c r="A444" t="s">
        <v>1017</v>
      </c>
      <c r="B444" t="s">
        <v>262</v>
      </c>
      <c r="C444">
        <v>558.33000000000004</v>
      </c>
      <c r="D444" s="27">
        <f t="shared" si="6"/>
        <v>840</v>
      </c>
    </row>
    <row r="445" spans="1:4" x14ac:dyDescent="0.2">
      <c r="A445" t="s">
        <v>1017</v>
      </c>
      <c r="B445" t="s">
        <v>976</v>
      </c>
      <c r="C445">
        <v>458.33</v>
      </c>
      <c r="D445" s="27">
        <f t="shared" si="6"/>
        <v>840</v>
      </c>
    </row>
    <row r="446" spans="1:4" x14ac:dyDescent="0.2">
      <c r="A446" t="s">
        <v>1017</v>
      </c>
      <c r="B446" t="s">
        <v>839</v>
      </c>
      <c r="C446">
        <v>416.67</v>
      </c>
      <c r="D446" s="27">
        <f t="shared" si="6"/>
        <v>840</v>
      </c>
    </row>
    <row r="447" spans="1:4" x14ac:dyDescent="0.2">
      <c r="A447" t="s">
        <v>1017</v>
      </c>
      <c r="B447" t="s">
        <v>840</v>
      </c>
      <c r="C447">
        <v>520.83000000000004</v>
      </c>
      <c r="D447" s="27">
        <f t="shared" si="6"/>
        <v>840</v>
      </c>
    </row>
    <row r="448" spans="1:4" x14ac:dyDescent="0.2">
      <c r="A448" t="s">
        <v>1017</v>
      </c>
      <c r="B448" t="s">
        <v>842</v>
      </c>
      <c r="C448">
        <v>416.67</v>
      </c>
      <c r="D448" s="27">
        <f t="shared" si="6"/>
        <v>840</v>
      </c>
    </row>
    <row r="449" spans="1:4" x14ac:dyDescent="0.2">
      <c r="A449" t="s">
        <v>1017</v>
      </c>
      <c r="B449" t="s">
        <v>975</v>
      </c>
      <c r="C449">
        <v>458.33000000000004</v>
      </c>
      <c r="D449" s="27">
        <f t="shared" si="6"/>
        <v>840</v>
      </c>
    </row>
    <row r="450" spans="1:4" x14ac:dyDescent="0.2">
      <c r="A450" t="s">
        <v>1017</v>
      </c>
      <c r="B450" t="s">
        <v>1053</v>
      </c>
      <c r="C450">
        <v>458.33</v>
      </c>
      <c r="D450" s="27">
        <f t="shared" si="6"/>
        <v>840</v>
      </c>
    </row>
    <row r="451" spans="1:4" x14ac:dyDescent="0.2">
      <c r="A451" t="s">
        <v>1017</v>
      </c>
      <c r="B451" t="s">
        <v>972</v>
      </c>
      <c r="C451">
        <v>242.91</v>
      </c>
      <c r="D451" s="27">
        <f t="shared" ref="D451:D514" si="7">700*1.2</f>
        <v>840</v>
      </c>
    </row>
    <row r="452" spans="1:4" x14ac:dyDescent="0.2">
      <c r="A452" t="s">
        <v>1017</v>
      </c>
      <c r="B452" t="s">
        <v>1039</v>
      </c>
      <c r="C452">
        <v>170.04</v>
      </c>
      <c r="D452" s="27">
        <f t="shared" si="7"/>
        <v>840</v>
      </c>
    </row>
    <row r="453" spans="1:4" x14ac:dyDescent="0.2">
      <c r="A453" t="s">
        <v>988</v>
      </c>
      <c r="B453" t="s">
        <v>819</v>
      </c>
      <c r="C453">
        <v>510.90909090909093</v>
      </c>
      <c r="D453" s="27">
        <f t="shared" si="7"/>
        <v>840</v>
      </c>
    </row>
    <row r="454" spans="1:4" x14ac:dyDescent="0.2">
      <c r="A454" t="s">
        <v>988</v>
      </c>
      <c r="B454" t="s">
        <v>814</v>
      </c>
      <c r="C454">
        <v>580</v>
      </c>
      <c r="D454" s="27">
        <f t="shared" si="7"/>
        <v>840</v>
      </c>
    </row>
    <row r="455" spans="1:4" x14ac:dyDescent="0.2">
      <c r="A455" t="s">
        <v>988</v>
      </c>
      <c r="B455" t="s">
        <v>262</v>
      </c>
      <c r="C455">
        <v>528.88890000000004</v>
      </c>
      <c r="D455" s="27">
        <f t="shared" si="7"/>
        <v>840</v>
      </c>
    </row>
    <row r="456" spans="1:4" x14ac:dyDescent="0.2">
      <c r="A456" t="s">
        <v>988</v>
      </c>
      <c r="B456" t="s">
        <v>839</v>
      </c>
      <c r="C456">
        <v>350</v>
      </c>
      <c r="D456" s="27">
        <f t="shared" si="7"/>
        <v>840</v>
      </c>
    </row>
    <row r="457" spans="1:4" x14ac:dyDescent="0.2">
      <c r="A457" t="s">
        <v>988</v>
      </c>
      <c r="B457" t="s">
        <v>974</v>
      </c>
      <c r="C457">
        <v>550</v>
      </c>
      <c r="D457" s="27">
        <f t="shared" si="7"/>
        <v>840</v>
      </c>
    </row>
    <row r="458" spans="1:4" x14ac:dyDescent="0.2">
      <c r="A458" t="s">
        <v>988</v>
      </c>
      <c r="B458" t="s">
        <v>1052</v>
      </c>
      <c r="C458">
        <v>820</v>
      </c>
      <c r="D458" s="27">
        <f t="shared" si="7"/>
        <v>840</v>
      </c>
    </row>
    <row r="459" spans="1:4" x14ac:dyDescent="0.2">
      <c r="A459" t="s">
        <v>988</v>
      </c>
      <c r="B459" t="s">
        <v>276</v>
      </c>
      <c r="C459">
        <v>106.66670000000001</v>
      </c>
      <c r="D459" s="27">
        <f t="shared" si="7"/>
        <v>840</v>
      </c>
    </row>
    <row r="460" spans="1:4" x14ac:dyDescent="0.2">
      <c r="A460" t="s">
        <v>988</v>
      </c>
      <c r="B460" t="s">
        <v>840</v>
      </c>
      <c r="C460">
        <v>820</v>
      </c>
      <c r="D460" s="27">
        <f t="shared" si="7"/>
        <v>840</v>
      </c>
    </row>
    <row r="461" spans="1:4" x14ac:dyDescent="0.2">
      <c r="A461" t="s">
        <v>988</v>
      </c>
      <c r="B461" t="s">
        <v>973</v>
      </c>
      <c r="C461">
        <v>820</v>
      </c>
      <c r="D461" s="27">
        <f t="shared" si="7"/>
        <v>840</v>
      </c>
    </row>
    <row r="462" spans="1:4" x14ac:dyDescent="0.2">
      <c r="A462" t="s">
        <v>988</v>
      </c>
      <c r="B462" t="s">
        <v>1053</v>
      </c>
      <c r="C462">
        <v>578.57142857142856</v>
      </c>
      <c r="D462" s="27">
        <f t="shared" si="7"/>
        <v>840</v>
      </c>
    </row>
    <row r="463" spans="1:4" x14ac:dyDescent="0.2">
      <c r="A463" t="s">
        <v>982</v>
      </c>
      <c r="B463" t="s">
        <v>970</v>
      </c>
      <c r="C463">
        <v>700</v>
      </c>
      <c r="D463" s="27">
        <f t="shared" si="7"/>
        <v>840</v>
      </c>
    </row>
    <row r="464" spans="1:4" x14ac:dyDescent="0.2">
      <c r="A464" t="s">
        <v>982</v>
      </c>
      <c r="B464" t="s">
        <v>814</v>
      </c>
      <c r="C464">
        <v>687.5</v>
      </c>
      <c r="D464" s="27">
        <f t="shared" si="7"/>
        <v>840</v>
      </c>
    </row>
    <row r="465" spans="1:4" x14ac:dyDescent="0.2">
      <c r="A465" t="s">
        <v>982</v>
      </c>
      <c r="B465" t="s">
        <v>262</v>
      </c>
      <c r="C465">
        <v>609.6</v>
      </c>
      <c r="D465" s="27">
        <f t="shared" si="7"/>
        <v>840</v>
      </c>
    </row>
    <row r="466" spans="1:4" x14ac:dyDescent="0.2">
      <c r="A466" t="s">
        <v>982</v>
      </c>
      <c r="B466" t="s">
        <v>976</v>
      </c>
      <c r="C466">
        <v>650</v>
      </c>
      <c r="D466" s="27">
        <f t="shared" si="7"/>
        <v>840</v>
      </c>
    </row>
    <row r="467" spans="1:4" x14ac:dyDescent="0.2">
      <c r="A467" t="s">
        <v>982</v>
      </c>
      <c r="B467" t="s">
        <v>839</v>
      </c>
      <c r="C467">
        <v>450</v>
      </c>
      <c r="D467" s="27">
        <f t="shared" si="7"/>
        <v>840</v>
      </c>
    </row>
    <row r="468" spans="1:4" x14ac:dyDescent="0.2">
      <c r="A468" t="s">
        <v>982</v>
      </c>
      <c r="B468" t="s">
        <v>842</v>
      </c>
      <c r="C468">
        <v>450</v>
      </c>
      <c r="D468" s="27">
        <f t="shared" si="7"/>
        <v>840</v>
      </c>
    </row>
    <row r="469" spans="1:4" x14ac:dyDescent="0.2">
      <c r="A469" t="s">
        <v>982</v>
      </c>
      <c r="B469" t="s">
        <v>973</v>
      </c>
      <c r="C469">
        <v>837.5</v>
      </c>
      <c r="D469" s="27">
        <f t="shared" si="7"/>
        <v>840</v>
      </c>
    </row>
    <row r="470" spans="1:4" x14ac:dyDescent="0.2">
      <c r="A470" t="s">
        <v>982</v>
      </c>
      <c r="B470" t="s">
        <v>975</v>
      </c>
      <c r="C470">
        <v>600</v>
      </c>
      <c r="D470" s="27">
        <f t="shared" si="7"/>
        <v>840</v>
      </c>
    </row>
    <row r="471" spans="1:4" x14ac:dyDescent="0.2">
      <c r="A471" t="s">
        <v>982</v>
      </c>
      <c r="B471" t="s">
        <v>1053</v>
      </c>
      <c r="C471">
        <v>700</v>
      </c>
      <c r="D471" s="27">
        <f t="shared" si="7"/>
        <v>840</v>
      </c>
    </row>
    <row r="472" spans="1:4" x14ac:dyDescent="0.2">
      <c r="A472" t="s">
        <v>982</v>
      </c>
      <c r="B472" t="s">
        <v>972</v>
      </c>
      <c r="C472">
        <v>242.91</v>
      </c>
      <c r="D472" s="27">
        <f t="shared" si="7"/>
        <v>840</v>
      </c>
    </row>
    <row r="473" spans="1:4" x14ac:dyDescent="0.2">
      <c r="A473" t="s">
        <v>982</v>
      </c>
      <c r="B473" t="s">
        <v>1039</v>
      </c>
      <c r="C473">
        <v>151.81880000000001</v>
      </c>
      <c r="D473" s="27">
        <f t="shared" si="7"/>
        <v>840</v>
      </c>
    </row>
    <row r="474" spans="1:4" x14ac:dyDescent="0.2">
      <c r="A474" t="s">
        <v>1015</v>
      </c>
      <c r="B474" t="s">
        <v>970</v>
      </c>
      <c r="C474">
        <v>700</v>
      </c>
      <c r="D474" s="27">
        <f t="shared" si="7"/>
        <v>840</v>
      </c>
    </row>
    <row r="475" spans="1:4" x14ac:dyDescent="0.2">
      <c r="A475" t="s">
        <v>1015</v>
      </c>
      <c r="B475" t="s">
        <v>814</v>
      </c>
      <c r="C475">
        <v>500</v>
      </c>
      <c r="D475" s="27">
        <f t="shared" si="7"/>
        <v>840</v>
      </c>
    </row>
    <row r="476" spans="1:4" x14ac:dyDescent="0.2">
      <c r="A476" t="s">
        <v>1015</v>
      </c>
      <c r="B476" t="s">
        <v>262</v>
      </c>
      <c r="C476">
        <v>500</v>
      </c>
      <c r="D476" s="27">
        <f t="shared" si="7"/>
        <v>840</v>
      </c>
    </row>
    <row r="477" spans="1:4" x14ac:dyDescent="0.2">
      <c r="A477" t="s">
        <v>1015</v>
      </c>
      <c r="B477" t="s">
        <v>976</v>
      </c>
      <c r="C477">
        <v>500</v>
      </c>
      <c r="D477" s="27">
        <f t="shared" si="7"/>
        <v>840</v>
      </c>
    </row>
    <row r="478" spans="1:4" x14ac:dyDescent="0.2">
      <c r="A478" t="s">
        <v>1015</v>
      </c>
      <c r="B478" t="s">
        <v>839</v>
      </c>
      <c r="C478">
        <v>500</v>
      </c>
      <c r="D478" s="27">
        <f t="shared" si="7"/>
        <v>840</v>
      </c>
    </row>
    <row r="479" spans="1:4" x14ac:dyDescent="0.2">
      <c r="A479" t="s">
        <v>1015</v>
      </c>
      <c r="B479" t="s">
        <v>974</v>
      </c>
      <c r="C479">
        <v>500</v>
      </c>
      <c r="D479" s="27">
        <f t="shared" si="7"/>
        <v>840</v>
      </c>
    </row>
    <row r="480" spans="1:4" x14ac:dyDescent="0.2">
      <c r="A480" t="s">
        <v>1015</v>
      </c>
      <c r="B480" t="s">
        <v>1052</v>
      </c>
      <c r="C480">
        <v>500</v>
      </c>
      <c r="D480" s="27">
        <f t="shared" si="7"/>
        <v>840</v>
      </c>
    </row>
    <row r="481" spans="1:4" x14ac:dyDescent="0.2">
      <c r="A481" t="s">
        <v>1015</v>
      </c>
      <c r="B481" t="s">
        <v>840</v>
      </c>
      <c r="C481">
        <v>500</v>
      </c>
      <c r="D481" s="27">
        <f t="shared" si="7"/>
        <v>840</v>
      </c>
    </row>
    <row r="482" spans="1:4" x14ac:dyDescent="0.2">
      <c r="A482" t="s">
        <v>1015</v>
      </c>
      <c r="B482" t="s">
        <v>842</v>
      </c>
      <c r="C482">
        <v>500</v>
      </c>
      <c r="D482" s="27">
        <f t="shared" si="7"/>
        <v>840</v>
      </c>
    </row>
    <row r="483" spans="1:4" x14ac:dyDescent="0.2">
      <c r="A483" t="s">
        <v>1015</v>
      </c>
      <c r="B483" t="s">
        <v>973</v>
      </c>
      <c r="C483">
        <v>500</v>
      </c>
      <c r="D483" s="27">
        <f t="shared" si="7"/>
        <v>840</v>
      </c>
    </row>
    <row r="484" spans="1:4" x14ac:dyDescent="0.2">
      <c r="A484" t="s">
        <v>1015</v>
      </c>
      <c r="B484" t="s">
        <v>975</v>
      </c>
      <c r="C484">
        <v>500</v>
      </c>
      <c r="D484" s="27">
        <f t="shared" si="7"/>
        <v>840</v>
      </c>
    </row>
    <row r="485" spans="1:4" x14ac:dyDescent="0.2">
      <c r="A485" t="s">
        <v>1015</v>
      </c>
      <c r="B485" t="s">
        <v>1053</v>
      </c>
      <c r="C485">
        <v>500</v>
      </c>
      <c r="D485" s="27">
        <f t="shared" si="7"/>
        <v>840</v>
      </c>
    </row>
    <row r="486" spans="1:4" x14ac:dyDescent="0.2">
      <c r="A486" t="s">
        <v>1015</v>
      </c>
      <c r="B486" t="s">
        <v>972</v>
      </c>
      <c r="C486">
        <v>242.91</v>
      </c>
      <c r="D486" s="27">
        <f t="shared" si="7"/>
        <v>840</v>
      </c>
    </row>
    <row r="487" spans="1:4" x14ac:dyDescent="0.2">
      <c r="A487" t="s">
        <v>1015</v>
      </c>
      <c r="B487" t="s">
        <v>978</v>
      </c>
      <c r="C487">
        <v>151.79999999999998</v>
      </c>
      <c r="D487" s="27">
        <f t="shared" si="7"/>
        <v>840</v>
      </c>
    </row>
    <row r="488" spans="1:4" x14ac:dyDescent="0.2">
      <c r="A488" t="s">
        <v>1015</v>
      </c>
      <c r="B488" t="s">
        <v>1039</v>
      </c>
      <c r="C488">
        <v>121.42500000000001</v>
      </c>
      <c r="D488" s="27">
        <f t="shared" si="7"/>
        <v>840</v>
      </c>
    </row>
    <row r="489" spans="1:4" x14ac:dyDescent="0.2">
      <c r="A489" t="s">
        <v>1005</v>
      </c>
      <c r="B489" t="s">
        <v>970</v>
      </c>
      <c r="C489">
        <v>700</v>
      </c>
      <c r="D489" s="27">
        <f t="shared" si="7"/>
        <v>840</v>
      </c>
    </row>
    <row r="490" spans="1:4" x14ac:dyDescent="0.2">
      <c r="A490" t="s">
        <v>1005</v>
      </c>
      <c r="B490" t="s">
        <v>819</v>
      </c>
      <c r="C490">
        <v>505.64814814814815</v>
      </c>
      <c r="D490" s="27">
        <f t="shared" si="7"/>
        <v>840</v>
      </c>
    </row>
    <row r="491" spans="1:4" x14ac:dyDescent="0.2">
      <c r="A491" t="s">
        <v>1005</v>
      </c>
      <c r="B491" t="s">
        <v>814</v>
      </c>
      <c r="C491">
        <v>557.5</v>
      </c>
      <c r="D491" s="27">
        <f t="shared" si="7"/>
        <v>840</v>
      </c>
    </row>
    <row r="492" spans="1:4" x14ac:dyDescent="0.2">
      <c r="A492" t="s">
        <v>1005</v>
      </c>
      <c r="B492" t="s">
        <v>262</v>
      </c>
      <c r="C492">
        <v>592.5</v>
      </c>
      <c r="D492" s="27">
        <f t="shared" si="7"/>
        <v>840</v>
      </c>
    </row>
    <row r="493" spans="1:4" x14ac:dyDescent="0.2">
      <c r="A493" t="s">
        <v>1005</v>
      </c>
      <c r="B493" t="s">
        <v>976</v>
      </c>
      <c r="C493">
        <v>535</v>
      </c>
      <c r="D493" s="27">
        <f t="shared" si="7"/>
        <v>840</v>
      </c>
    </row>
    <row r="494" spans="1:4" x14ac:dyDescent="0.2">
      <c r="A494" t="s">
        <v>1005</v>
      </c>
      <c r="B494" t="s">
        <v>839</v>
      </c>
      <c r="C494">
        <v>485</v>
      </c>
      <c r="D494" s="27">
        <f t="shared" si="7"/>
        <v>840</v>
      </c>
    </row>
    <row r="495" spans="1:4" x14ac:dyDescent="0.2">
      <c r="A495" t="s">
        <v>1005</v>
      </c>
      <c r="B495" t="s">
        <v>840</v>
      </c>
      <c r="C495">
        <v>575</v>
      </c>
      <c r="D495" s="27">
        <f t="shared" si="7"/>
        <v>840</v>
      </c>
    </row>
    <row r="496" spans="1:4" x14ac:dyDescent="0.2">
      <c r="A496" t="s">
        <v>1005</v>
      </c>
      <c r="B496" t="s">
        <v>842</v>
      </c>
      <c r="C496">
        <v>475</v>
      </c>
      <c r="D496" s="27">
        <f t="shared" si="7"/>
        <v>840</v>
      </c>
    </row>
    <row r="497" spans="1:4" x14ac:dyDescent="0.2">
      <c r="A497" t="s">
        <v>1005</v>
      </c>
      <c r="B497" t="s">
        <v>973</v>
      </c>
      <c r="C497">
        <v>730</v>
      </c>
      <c r="D497" s="27">
        <f t="shared" si="7"/>
        <v>840</v>
      </c>
    </row>
    <row r="498" spans="1:4" x14ac:dyDescent="0.2">
      <c r="A498" t="s">
        <v>1005</v>
      </c>
      <c r="B498" t="s">
        <v>972</v>
      </c>
      <c r="C498">
        <v>242.91</v>
      </c>
      <c r="D498" s="27">
        <f t="shared" si="7"/>
        <v>840</v>
      </c>
    </row>
    <row r="499" spans="1:4" x14ac:dyDescent="0.2">
      <c r="A499" t="s">
        <v>1005</v>
      </c>
      <c r="B499" t="s">
        <v>1039</v>
      </c>
      <c r="C499">
        <v>131.54999999999998</v>
      </c>
      <c r="D499" s="27">
        <f t="shared" si="7"/>
        <v>840</v>
      </c>
    </row>
    <row r="500" spans="1:4" x14ac:dyDescent="0.2">
      <c r="A500" t="s">
        <v>985</v>
      </c>
      <c r="B500" t="s">
        <v>819</v>
      </c>
      <c r="C500">
        <v>583.33333333333223</v>
      </c>
      <c r="D500" s="27">
        <f t="shared" si="7"/>
        <v>840</v>
      </c>
    </row>
    <row r="501" spans="1:4" x14ac:dyDescent="0.2">
      <c r="A501" t="s">
        <v>985</v>
      </c>
      <c r="B501" t="s">
        <v>814</v>
      </c>
      <c r="C501">
        <v>500</v>
      </c>
      <c r="D501" s="27">
        <f t="shared" si="7"/>
        <v>840</v>
      </c>
    </row>
    <row r="502" spans="1:4" x14ac:dyDescent="0.2">
      <c r="A502" t="s">
        <v>985</v>
      </c>
      <c r="B502" t="s">
        <v>262</v>
      </c>
      <c r="C502">
        <v>625</v>
      </c>
      <c r="D502" s="27">
        <f t="shared" si="7"/>
        <v>840</v>
      </c>
    </row>
    <row r="503" spans="1:4" x14ac:dyDescent="0.2">
      <c r="A503" t="s">
        <v>985</v>
      </c>
      <c r="B503" t="s">
        <v>976</v>
      </c>
      <c r="C503">
        <v>500</v>
      </c>
      <c r="D503" s="27">
        <f t="shared" si="7"/>
        <v>840</v>
      </c>
    </row>
    <row r="504" spans="1:4" x14ac:dyDescent="0.2">
      <c r="A504" t="s">
        <v>985</v>
      </c>
      <c r="B504" t="s">
        <v>839</v>
      </c>
      <c r="C504">
        <v>375</v>
      </c>
      <c r="D504" s="27">
        <f t="shared" si="7"/>
        <v>840</v>
      </c>
    </row>
    <row r="505" spans="1:4" x14ac:dyDescent="0.2">
      <c r="A505" t="s">
        <v>985</v>
      </c>
      <c r="B505" t="s">
        <v>1052</v>
      </c>
      <c r="C505">
        <v>625</v>
      </c>
      <c r="D505" s="27">
        <f t="shared" si="7"/>
        <v>840</v>
      </c>
    </row>
    <row r="506" spans="1:4" x14ac:dyDescent="0.2">
      <c r="A506" t="s">
        <v>985</v>
      </c>
      <c r="B506" t="s">
        <v>840</v>
      </c>
      <c r="C506">
        <v>625</v>
      </c>
      <c r="D506" s="27">
        <f t="shared" si="7"/>
        <v>840</v>
      </c>
    </row>
    <row r="507" spans="1:4" x14ac:dyDescent="0.2">
      <c r="A507" t="s">
        <v>985</v>
      </c>
      <c r="B507" t="s">
        <v>842</v>
      </c>
      <c r="C507">
        <v>416.66669999999999</v>
      </c>
      <c r="D507" s="27">
        <f t="shared" si="7"/>
        <v>840</v>
      </c>
    </row>
    <row r="508" spans="1:4" x14ac:dyDescent="0.2">
      <c r="A508" t="s">
        <v>985</v>
      </c>
      <c r="B508" t="s">
        <v>973</v>
      </c>
      <c r="C508">
        <v>666.67</v>
      </c>
      <c r="D508" s="27">
        <f t="shared" si="7"/>
        <v>840</v>
      </c>
    </row>
    <row r="509" spans="1:4" x14ac:dyDescent="0.2">
      <c r="A509" t="s">
        <v>985</v>
      </c>
      <c r="B509" t="s">
        <v>975</v>
      </c>
      <c r="C509">
        <v>500</v>
      </c>
      <c r="D509" s="27">
        <f t="shared" si="7"/>
        <v>840</v>
      </c>
    </row>
    <row r="510" spans="1:4" x14ac:dyDescent="0.2">
      <c r="A510" t="s">
        <v>985</v>
      </c>
      <c r="B510" t="s">
        <v>972</v>
      </c>
      <c r="C510">
        <v>202.42499999999998</v>
      </c>
      <c r="D510" s="27">
        <f t="shared" si="7"/>
        <v>840</v>
      </c>
    </row>
    <row r="511" spans="1:4" x14ac:dyDescent="0.2">
      <c r="A511" t="s">
        <v>985</v>
      </c>
      <c r="B511" t="s">
        <v>978</v>
      </c>
      <c r="C511">
        <v>121.42500000000001</v>
      </c>
      <c r="D511" s="27">
        <f t="shared" si="7"/>
        <v>840</v>
      </c>
    </row>
    <row r="512" spans="1:4" x14ac:dyDescent="0.2">
      <c r="A512" t="s">
        <v>985</v>
      </c>
      <c r="B512" t="s">
        <v>1038</v>
      </c>
      <c r="C512">
        <v>202.42499999999998</v>
      </c>
      <c r="D512" s="27">
        <f t="shared" si="7"/>
        <v>840</v>
      </c>
    </row>
    <row r="513" spans="1:4" x14ac:dyDescent="0.2">
      <c r="A513" t="s">
        <v>985</v>
      </c>
      <c r="B513" t="s">
        <v>1039</v>
      </c>
      <c r="C513">
        <v>121.42500000000001</v>
      </c>
      <c r="D513" s="27">
        <f t="shared" si="7"/>
        <v>840</v>
      </c>
    </row>
    <row r="514" spans="1:4" x14ac:dyDescent="0.2">
      <c r="A514" t="s">
        <v>997</v>
      </c>
      <c r="B514" t="s">
        <v>970</v>
      </c>
      <c r="C514">
        <v>700</v>
      </c>
      <c r="D514" s="27">
        <f t="shared" si="7"/>
        <v>840</v>
      </c>
    </row>
    <row r="515" spans="1:4" x14ac:dyDescent="0.2">
      <c r="A515" t="s">
        <v>997</v>
      </c>
      <c r="B515" t="s">
        <v>814</v>
      </c>
      <c r="C515">
        <v>603.79999999999984</v>
      </c>
      <c r="D515" s="27">
        <f t="shared" ref="D515:D578" si="8">700*1.2</f>
        <v>840</v>
      </c>
    </row>
    <row r="516" spans="1:4" x14ac:dyDescent="0.2">
      <c r="A516" t="s">
        <v>997</v>
      </c>
      <c r="B516" t="s">
        <v>262</v>
      </c>
      <c r="C516">
        <v>603.79999999999984</v>
      </c>
      <c r="D516" s="27">
        <f t="shared" si="8"/>
        <v>840</v>
      </c>
    </row>
    <row r="517" spans="1:4" x14ac:dyDescent="0.2">
      <c r="A517" t="s">
        <v>997</v>
      </c>
      <c r="B517" t="s">
        <v>976</v>
      </c>
      <c r="C517">
        <v>603.79999999999984</v>
      </c>
      <c r="D517" s="27">
        <f t="shared" si="8"/>
        <v>840</v>
      </c>
    </row>
    <row r="518" spans="1:4" x14ac:dyDescent="0.2">
      <c r="A518" t="s">
        <v>997</v>
      </c>
      <c r="B518" t="s">
        <v>839</v>
      </c>
      <c r="C518">
        <v>570</v>
      </c>
      <c r="D518" s="27">
        <f t="shared" si="8"/>
        <v>840</v>
      </c>
    </row>
    <row r="519" spans="1:4" x14ac:dyDescent="0.2">
      <c r="A519" t="s">
        <v>997</v>
      </c>
      <c r="B519" t="s">
        <v>974</v>
      </c>
      <c r="C519">
        <v>603.7999999999995</v>
      </c>
      <c r="D519" s="27">
        <f t="shared" si="8"/>
        <v>840</v>
      </c>
    </row>
    <row r="520" spans="1:4" x14ac:dyDescent="0.2">
      <c r="A520" t="s">
        <v>997</v>
      </c>
      <c r="B520" t="s">
        <v>1052</v>
      </c>
      <c r="C520">
        <v>603.7999999999995</v>
      </c>
      <c r="D520" s="27">
        <f t="shared" si="8"/>
        <v>840</v>
      </c>
    </row>
    <row r="521" spans="1:4" x14ac:dyDescent="0.2">
      <c r="A521" t="s">
        <v>997</v>
      </c>
      <c r="B521" t="s">
        <v>840</v>
      </c>
      <c r="C521">
        <v>603.7999999999995</v>
      </c>
      <c r="D521" s="27">
        <f t="shared" si="8"/>
        <v>840</v>
      </c>
    </row>
    <row r="522" spans="1:4" x14ac:dyDescent="0.2">
      <c r="A522" t="s">
        <v>997</v>
      </c>
      <c r="B522" t="s">
        <v>973</v>
      </c>
      <c r="C522">
        <v>603.79999999999984</v>
      </c>
      <c r="D522" s="27">
        <f t="shared" si="8"/>
        <v>840</v>
      </c>
    </row>
    <row r="523" spans="1:4" x14ac:dyDescent="0.2">
      <c r="A523" t="s">
        <v>997</v>
      </c>
      <c r="B523" t="s">
        <v>1053</v>
      </c>
      <c r="C523">
        <v>603.80000000000007</v>
      </c>
      <c r="D523" s="27">
        <f t="shared" si="8"/>
        <v>840</v>
      </c>
    </row>
    <row r="524" spans="1:4" x14ac:dyDescent="0.2">
      <c r="A524" t="s">
        <v>997</v>
      </c>
      <c r="B524" t="s">
        <v>972</v>
      </c>
      <c r="C524">
        <v>242.91</v>
      </c>
      <c r="D524" s="27">
        <f t="shared" si="8"/>
        <v>840</v>
      </c>
    </row>
    <row r="525" spans="1:4" x14ac:dyDescent="0.2">
      <c r="A525" t="s">
        <v>997</v>
      </c>
      <c r="B525" t="s">
        <v>978</v>
      </c>
      <c r="C525">
        <v>151.79999999999998</v>
      </c>
      <c r="D525" s="27">
        <f t="shared" si="8"/>
        <v>840</v>
      </c>
    </row>
    <row r="526" spans="1:4" x14ac:dyDescent="0.2">
      <c r="A526" t="s">
        <v>997</v>
      </c>
      <c r="B526" t="s">
        <v>1039</v>
      </c>
      <c r="C526">
        <v>151.79999999999998</v>
      </c>
      <c r="D526" s="27">
        <f t="shared" si="8"/>
        <v>840</v>
      </c>
    </row>
    <row r="527" spans="1:4" x14ac:dyDescent="0.2">
      <c r="A527" t="s">
        <v>1014</v>
      </c>
      <c r="B527" t="s">
        <v>970</v>
      </c>
      <c r="C527">
        <v>700</v>
      </c>
      <c r="D527" s="27">
        <f t="shared" si="8"/>
        <v>840</v>
      </c>
    </row>
    <row r="528" spans="1:4" x14ac:dyDescent="0.2">
      <c r="A528" t="s">
        <v>1014</v>
      </c>
      <c r="B528" t="s">
        <v>814</v>
      </c>
      <c r="C528">
        <v>616.66999999999996</v>
      </c>
      <c r="D528" s="27">
        <f t="shared" si="8"/>
        <v>840</v>
      </c>
    </row>
    <row r="529" spans="1:4" x14ac:dyDescent="0.2">
      <c r="A529" t="s">
        <v>1014</v>
      </c>
      <c r="B529" t="s">
        <v>262</v>
      </c>
      <c r="C529">
        <v>758.33</v>
      </c>
      <c r="D529" s="27">
        <f t="shared" si="8"/>
        <v>840</v>
      </c>
    </row>
    <row r="530" spans="1:4" x14ac:dyDescent="0.2">
      <c r="A530" t="s">
        <v>1014</v>
      </c>
      <c r="B530" t="s">
        <v>976</v>
      </c>
      <c r="C530">
        <v>541.66999999999996</v>
      </c>
      <c r="D530" s="27">
        <f t="shared" si="8"/>
        <v>840</v>
      </c>
    </row>
    <row r="531" spans="1:4" x14ac:dyDescent="0.2">
      <c r="A531" t="s">
        <v>1014</v>
      </c>
      <c r="B531" t="s">
        <v>839</v>
      </c>
      <c r="C531">
        <v>475</v>
      </c>
      <c r="D531" s="27">
        <f t="shared" si="8"/>
        <v>840</v>
      </c>
    </row>
    <row r="532" spans="1:4" x14ac:dyDescent="0.2">
      <c r="A532" t="s">
        <v>1014</v>
      </c>
      <c r="B532" t="s">
        <v>974</v>
      </c>
      <c r="C532">
        <v>750</v>
      </c>
      <c r="D532" s="27">
        <f t="shared" si="8"/>
        <v>840</v>
      </c>
    </row>
    <row r="533" spans="1:4" x14ac:dyDescent="0.2">
      <c r="A533" t="s">
        <v>1014</v>
      </c>
      <c r="B533" t="s">
        <v>1052</v>
      </c>
      <c r="C533">
        <v>741.67</v>
      </c>
      <c r="D533" s="27">
        <f t="shared" si="8"/>
        <v>840</v>
      </c>
    </row>
    <row r="534" spans="1:4" x14ac:dyDescent="0.2">
      <c r="A534" t="s">
        <v>1014</v>
      </c>
      <c r="B534" t="s">
        <v>840</v>
      </c>
      <c r="C534">
        <v>741.67</v>
      </c>
      <c r="D534" s="27">
        <f t="shared" si="8"/>
        <v>840</v>
      </c>
    </row>
    <row r="535" spans="1:4" x14ac:dyDescent="0.2">
      <c r="A535" t="s">
        <v>1014</v>
      </c>
      <c r="B535" t="s">
        <v>842</v>
      </c>
      <c r="C535">
        <v>591.66999999999996</v>
      </c>
      <c r="D535" s="27">
        <f t="shared" si="8"/>
        <v>840</v>
      </c>
    </row>
    <row r="536" spans="1:4" x14ac:dyDescent="0.2">
      <c r="A536" t="s">
        <v>1014</v>
      </c>
      <c r="B536" t="s">
        <v>973</v>
      </c>
      <c r="C536">
        <v>1000</v>
      </c>
      <c r="D536" s="27">
        <f t="shared" si="8"/>
        <v>840</v>
      </c>
    </row>
    <row r="537" spans="1:4" x14ac:dyDescent="0.2">
      <c r="A537" t="s">
        <v>1014</v>
      </c>
      <c r="B537" t="s">
        <v>975</v>
      </c>
      <c r="C537">
        <v>500</v>
      </c>
      <c r="D537" s="27">
        <f t="shared" si="8"/>
        <v>840</v>
      </c>
    </row>
    <row r="538" spans="1:4" x14ac:dyDescent="0.2">
      <c r="A538" t="s">
        <v>1014</v>
      </c>
      <c r="B538" t="s">
        <v>1053</v>
      </c>
      <c r="C538">
        <v>658.33</v>
      </c>
      <c r="D538" s="27">
        <f t="shared" si="8"/>
        <v>840</v>
      </c>
    </row>
    <row r="539" spans="1:4" x14ac:dyDescent="0.2">
      <c r="A539" t="s">
        <v>1014</v>
      </c>
      <c r="B539" t="s">
        <v>972</v>
      </c>
      <c r="C539">
        <v>242.91</v>
      </c>
      <c r="D539" s="27">
        <f t="shared" si="8"/>
        <v>840</v>
      </c>
    </row>
    <row r="540" spans="1:4" x14ac:dyDescent="0.2">
      <c r="A540" t="s">
        <v>1014</v>
      </c>
      <c r="B540" t="s">
        <v>991</v>
      </c>
      <c r="C540">
        <v>151.81999999999996</v>
      </c>
      <c r="D540" s="27">
        <f t="shared" si="8"/>
        <v>840</v>
      </c>
    </row>
    <row r="541" spans="1:4" x14ac:dyDescent="0.2">
      <c r="A541" t="s">
        <v>1014</v>
      </c>
      <c r="B541" t="s">
        <v>1038</v>
      </c>
      <c r="C541">
        <v>253</v>
      </c>
      <c r="D541" s="27">
        <f t="shared" si="8"/>
        <v>840</v>
      </c>
    </row>
    <row r="542" spans="1:4" x14ac:dyDescent="0.2">
      <c r="A542" t="s">
        <v>1014</v>
      </c>
      <c r="B542" t="s">
        <v>1039</v>
      </c>
      <c r="C542">
        <v>151.81</v>
      </c>
      <c r="D542" s="27">
        <f t="shared" si="8"/>
        <v>840</v>
      </c>
    </row>
    <row r="543" spans="1:4" x14ac:dyDescent="0.2">
      <c r="A543" t="s">
        <v>987</v>
      </c>
      <c r="B543" t="s">
        <v>819</v>
      </c>
      <c r="C543">
        <v>400</v>
      </c>
      <c r="D543" s="27">
        <f t="shared" si="8"/>
        <v>840</v>
      </c>
    </row>
    <row r="544" spans="1:4" x14ac:dyDescent="0.2">
      <c r="A544" t="s">
        <v>987</v>
      </c>
      <c r="B544" t="s">
        <v>814</v>
      </c>
      <c r="C544">
        <v>500</v>
      </c>
      <c r="D544" s="27">
        <f t="shared" si="8"/>
        <v>840</v>
      </c>
    </row>
    <row r="545" spans="1:4" x14ac:dyDescent="0.2">
      <c r="A545" t="s">
        <v>987</v>
      </c>
      <c r="B545" t="s">
        <v>262</v>
      </c>
      <c r="C545">
        <v>500</v>
      </c>
      <c r="D545" s="27">
        <f t="shared" si="8"/>
        <v>840</v>
      </c>
    </row>
    <row r="546" spans="1:4" x14ac:dyDescent="0.2">
      <c r="A546" t="s">
        <v>987</v>
      </c>
      <c r="B546" t="s">
        <v>976</v>
      </c>
      <c r="C546">
        <v>500</v>
      </c>
      <c r="D546" s="27">
        <f t="shared" si="8"/>
        <v>840</v>
      </c>
    </row>
    <row r="547" spans="1:4" x14ac:dyDescent="0.2">
      <c r="A547" t="s">
        <v>987</v>
      </c>
      <c r="B547" t="s">
        <v>839</v>
      </c>
      <c r="C547">
        <v>500</v>
      </c>
      <c r="D547" s="27">
        <f t="shared" si="8"/>
        <v>840</v>
      </c>
    </row>
    <row r="548" spans="1:4" x14ac:dyDescent="0.2">
      <c r="A548" t="s">
        <v>987</v>
      </c>
      <c r="B548" t="s">
        <v>974</v>
      </c>
      <c r="C548">
        <v>500</v>
      </c>
      <c r="D548" s="27">
        <f t="shared" si="8"/>
        <v>840</v>
      </c>
    </row>
    <row r="549" spans="1:4" x14ac:dyDescent="0.2">
      <c r="A549" t="s">
        <v>987</v>
      </c>
      <c r="B549" t="s">
        <v>840</v>
      </c>
      <c r="C549">
        <v>500</v>
      </c>
      <c r="D549" s="27">
        <f t="shared" si="8"/>
        <v>840</v>
      </c>
    </row>
    <row r="550" spans="1:4" x14ac:dyDescent="0.2">
      <c r="A550" t="s">
        <v>987</v>
      </c>
      <c r="B550" t="s">
        <v>973</v>
      </c>
      <c r="C550">
        <v>500</v>
      </c>
      <c r="D550" s="27">
        <f t="shared" si="8"/>
        <v>840</v>
      </c>
    </row>
    <row r="551" spans="1:4" x14ac:dyDescent="0.2">
      <c r="A551" t="s">
        <v>987</v>
      </c>
      <c r="B551" t="s">
        <v>975</v>
      </c>
      <c r="C551">
        <v>500</v>
      </c>
      <c r="D551" s="27">
        <f t="shared" si="8"/>
        <v>840</v>
      </c>
    </row>
    <row r="552" spans="1:4" x14ac:dyDescent="0.2">
      <c r="A552" t="s">
        <v>987</v>
      </c>
      <c r="B552" t="s">
        <v>1053</v>
      </c>
      <c r="C552">
        <v>500</v>
      </c>
      <c r="D552" s="27">
        <f t="shared" si="8"/>
        <v>840</v>
      </c>
    </row>
    <row r="553" spans="1:4" x14ac:dyDescent="0.2">
      <c r="A553" t="s">
        <v>987</v>
      </c>
      <c r="B553" t="s">
        <v>972</v>
      </c>
      <c r="C553">
        <v>170.04</v>
      </c>
      <c r="D553" s="27">
        <f t="shared" si="8"/>
        <v>840</v>
      </c>
    </row>
    <row r="554" spans="1:4" x14ac:dyDescent="0.2">
      <c r="A554" t="s">
        <v>987</v>
      </c>
      <c r="B554" t="s">
        <v>1039</v>
      </c>
      <c r="C554">
        <v>170.04</v>
      </c>
      <c r="D554" s="27">
        <f t="shared" si="8"/>
        <v>840</v>
      </c>
    </row>
    <row r="555" spans="1:4" x14ac:dyDescent="0.2">
      <c r="A555" t="s">
        <v>971</v>
      </c>
      <c r="B555" t="s">
        <v>970</v>
      </c>
      <c r="C555">
        <v>700</v>
      </c>
      <c r="D555" s="27">
        <f t="shared" si="8"/>
        <v>840</v>
      </c>
    </row>
    <row r="556" spans="1:4" x14ac:dyDescent="0.2">
      <c r="A556" t="s">
        <v>971</v>
      </c>
      <c r="B556" t="s">
        <v>819</v>
      </c>
      <c r="C556">
        <v>570</v>
      </c>
      <c r="D556" s="27">
        <f t="shared" si="8"/>
        <v>840</v>
      </c>
    </row>
    <row r="557" spans="1:4" x14ac:dyDescent="0.2">
      <c r="A557" t="s">
        <v>971</v>
      </c>
      <c r="B557" t="s">
        <v>814</v>
      </c>
      <c r="C557">
        <v>629</v>
      </c>
      <c r="D557" s="27">
        <f t="shared" si="8"/>
        <v>840</v>
      </c>
    </row>
    <row r="558" spans="1:4" x14ac:dyDescent="0.2">
      <c r="A558" t="s">
        <v>971</v>
      </c>
      <c r="B558" t="s">
        <v>262</v>
      </c>
      <c r="C558">
        <v>774</v>
      </c>
      <c r="D558" s="27">
        <f t="shared" si="8"/>
        <v>840</v>
      </c>
    </row>
    <row r="559" spans="1:4" x14ac:dyDescent="0.2">
      <c r="A559" t="s">
        <v>971</v>
      </c>
      <c r="B559" t="s">
        <v>976</v>
      </c>
      <c r="C559">
        <v>553</v>
      </c>
      <c r="D559" s="27">
        <f t="shared" si="8"/>
        <v>840</v>
      </c>
    </row>
    <row r="560" spans="1:4" x14ac:dyDescent="0.2">
      <c r="A560" t="s">
        <v>971</v>
      </c>
      <c r="B560" t="s">
        <v>839</v>
      </c>
      <c r="C560">
        <v>485</v>
      </c>
      <c r="D560" s="27">
        <f t="shared" si="8"/>
        <v>840</v>
      </c>
    </row>
    <row r="561" spans="1:4" x14ac:dyDescent="0.2">
      <c r="A561" t="s">
        <v>971</v>
      </c>
      <c r="B561" t="s">
        <v>974</v>
      </c>
      <c r="C561">
        <v>900</v>
      </c>
      <c r="D561" s="27">
        <f t="shared" si="8"/>
        <v>840</v>
      </c>
    </row>
    <row r="562" spans="1:4" x14ac:dyDescent="0.2">
      <c r="A562" t="s">
        <v>971</v>
      </c>
      <c r="B562" t="s">
        <v>1052</v>
      </c>
      <c r="C562">
        <v>757</v>
      </c>
      <c r="D562" s="27">
        <f t="shared" si="8"/>
        <v>840</v>
      </c>
    </row>
    <row r="563" spans="1:4" x14ac:dyDescent="0.2">
      <c r="A563" t="s">
        <v>971</v>
      </c>
      <c r="B563" t="s">
        <v>840</v>
      </c>
      <c r="C563">
        <v>757</v>
      </c>
      <c r="D563" s="27">
        <f t="shared" si="8"/>
        <v>840</v>
      </c>
    </row>
    <row r="564" spans="1:4" x14ac:dyDescent="0.2">
      <c r="A564" t="s">
        <v>971</v>
      </c>
      <c r="B564" t="s">
        <v>842</v>
      </c>
      <c r="C564">
        <v>604</v>
      </c>
      <c r="D564" s="27">
        <f t="shared" si="8"/>
        <v>840</v>
      </c>
    </row>
    <row r="565" spans="1:4" x14ac:dyDescent="0.2">
      <c r="A565" t="s">
        <v>971</v>
      </c>
      <c r="B565" t="s">
        <v>973</v>
      </c>
      <c r="C565">
        <v>1020</v>
      </c>
      <c r="D565" s="27">
        <f t="shared" si="8"/>
        <v>840</v>
      </c>
    </row>
    <row r="566" spans="1:4" x14ac:dyDescent="0.2">
      <c r="A566" t="s">
        <v>971</v>
      </c>
      <c r="B566" t="s">
        <v>975</v>
      </c>
      <c r="C566">
        <v>510</v>
      </c>
      <c r="D566" s="27">
        <f t="shared" si="8"/>
        <v>840</v>
      </c>
    </row>
    <row r="567" spans="1:4" x14ac:dyDescent="0.2">
      <c r="A567" t="s">
        <v>971</v>
      </c>
      <c r="B567" t="s">
        <v>1053</v>
      </c>
      <c r="C567">
        <v>672</v>
      </c>
      <c r="D567" s="27">
        <f t="shared" si="8"/>
        <v>840</v>
      </c>
    </row>
    <row r="568" spans="1:4" x14ac:dyDescent="0.2">
      <c r="A568" t="s">
        <v>971</v>
      </c>
      <c r="B568" t="s">
        <v>972</v>
      </c>
      <c r="C568">
        <v>227.72812500000001</v>
      </c>
      <c r="D568" s="27">
        <f t="shared" si="8"/>
        <v>840</v>
      </c>
    </row>
    <row r="569" spans="1:4" x14ac:dyDescent="0.2">
      <c r="A569" t="s">
        <v>971</v>
      </c>
      <c r="B569" t="s">
        <v>1038</v>
      </c>
      <c r="C569">
        <v>148.02328124999994</v>
      </c>
      <c r="D569" s="27">
        <f t="shared" si="8"/>
        <v>840</v>
      </c>
    </row>
    <row r="570" spans="1:4" x14ac:dyDescent="0.2">
      <c r="A570" t="s">
        <v>971</v>
      </c>
      <c r="B570" t="s">
        <v>1039</v>
      </c>
      <c r="C570">
        <v>170.79609375000001</v>
      </c>
      <c r="D570" s="27">
        <f t="shared" si="8"/>
        <v>840</v>
      </c>
    </row>
    <row r="571" spans="1:4" x14ac:dyDescent="0.2">
      <c r="A571" t="s">
        <v>994</v>
      </c>
      <c r="B571" t="s">
        <v>970</v>
      </c>
      <c r="C571">
        <v>700</v>
      </c>
      <c r="D571" s="27">
        <f t="shared" si="8"/>
        <v>840</v>
      </c>
    </row>
    <row r="572" spans="1:4" x14ac:dyDescent="0.2">
      <c r="A572" t="s">
        <v>994</v>
      </c>
      <c r="B572" t="s">
        <v>972</v>
      </c>
      <c r="C572">
        <v>242.91</v>
      </c>
      <c r="D572" s="27">
        <f t="shared" si="8"/>
        <v>840</v>
      </c>
    </row>
    <row r="573" spans="1:4" x14ac:dyDescent="0.2">
      <c r="A573" t="s">
        <v>994</v>
      </c>
      <c r="B573" t="s">
        <v>1039</v>
      </c>
      <c r="C573">
        <v>150</v>
      </c>
      <c r="D573" s="27">
        <f t="shared" si="8"/>
        <v>840</v>
      </c>
    </row>
    <row r="574" spans="1:4" x14ac:dyDescent="0.2">
      <c r="A574" t="s">
        <v>1006</v>
      </c>
      <c r="B574" t="s">
        <v>970</v>
      </c>
      <c r="C574">
        <v>700</v>
      </c>
      <c r="D574" s="27">
        <f t="shared" si="8"/>
        <v>840</v>
      </c>
    </row>
    <row r="575" spans="1:4" x14ac:dyDescent="0.2">
      <c r="A575" t="s">
        <v>1006</v>
      </c>
      <c r="B575" t="s">
        <v>814</v>
      </c>
      <c r="C575">
        <v>740</v>
      </c>
      <c r="D575" s="27">
        <f t="shared" si="8"/>
        <v>840</v>
      </c>
    </row>
    <row r="576" spans="1:4" x14ac:dyDescent="0.2">
      <c r="A576" t="s">
        <v>1006</v>
      </c>
      <c r="B576" t="s">
        <v>976</v>
      </c>
      <c r="C576">
        <v>650</v>
      </c>
      <c r="D576" s="27">
        <f t="shared" si="8"/>
        <v>840</v>
      </c>
    </row>
    <row r="577" spans="1:4" x14ac:dyDescent="0.2">
      <c r="A577" t="s">
        <v>1006</v>
      </c>
      <c r="B577" t="s">
        <v>839</v>
      </c>
      <c r="C577">
        <v>570</v>
      </c>
      <c r="D577" s="27">
        <f t="shared" si="8"/>
        <v>840</v>
      </c>
    </row>
    <row r="578" spans="1:4" x14ac:dyDescent="0.2">
      <c r="A578" t="s">
        <v>1006</v>
      </c>
      <c r="B578" t="s">
        <v>974</v>
      </c>
      <c r="C578">
        <v>900</v>
      </c>
      <c r="D578" s="27">
        <f t="shared" si="8"/>
        <v>840</v>
      </c>
    </row>
    <row r="579" spans="1:4" x14ac:dyDescent="0.2">
      <c r="A579" t="s">
        <v>1006</v>
      </c>
      <c r="B579" t="s">
        <v>842</v>
      </c>
      <c r="C579">
        <v>710</v>
      </c>
      <c r="D579" s="27">
        <f t="shared" ref="D579:D601" si="9">700*1.2</f>
        <v>840</v>
      </c>
    </row>
    <row r="580" spans="1:4" x14ac:dyDescent="0.2">
      <c r="A580" t="s">
        <v>1006</v>
      </c>
      <c r="B580" t="s">
        <v>1053</v>
      </c>
      <c r="C580">
        <v>790</v>
      </c>
      <c r="D580" s="27">
        <f t="shared" si="9"/>
        <v>840</v>
      </c>
    </row>
    <row r="581" spans="1:4" x14ac:dyDescent="0.2">
      <c r="A581" t="s">
        <v>1006</v>
      </c>
      <c r="B581" t="s">
        <v>972</v>
      </c>
      <c r="C581">
        <v>242.91</v>
      </c>
      <c r="D581" s="27">
        <f t="shared" si="9"/>
        <v>840</v>
      </c>
    </row>
    <row r="582" spans="1:4" x14ac:dyDescent="0.2">
      <c r="A582" t="s">
        <v>1006</v>
      </c>
      <c r="B582" t="s">
        <v>978</v>
      </c>
      <c r="C582">
        <v>182.1825</v>
      </c>
      <c r="D582" s="27">
        <f t="shared" si="9"/>
        <v>840</v>
      </c>
    </row>
    <row r="583" spans="1:4" x14ac:dyDescent="0.2">
      <c r="A583" t="s">
        <v>1006</v>
      </c>
      <c r="B583" t="s">
        <v>1039</v>
      </c>
      <c r="C583">
        <v>151.81874999999999</v>
      </c>
      <c r="D583" s="27">
        <f t="shared" si="9"/>
        <v>840</v>
      </c>
    </row>
    <row r="584" spans="1:4" x14ac:dyDescent="0.2">
      <c r="A584" t="s">
        <v>1007</v>
      </c>
      <c r="B584" t="s">
        <v>970</v>
      </c>
      <c r="C584">
        <v>700</v>
      </c>
      <c r="D584" s="27">
        <f t="shared" si="9"/>
        <v>840</v>
      </c>
    </row>
    <row r="585" spans="1:4" x14ac:dyDescent="0.2">
      <c r="A585" t="s">
        <v>1007</v>
      </c>
      <c r="B585" t="s">
        <v>814</v>
      </c>
      <c r="C585">
        <v>665</v>
      </c>
      <c r="D585" s="27">
        <f t="shared" si="9"/>
        <v>840</v>
      </c>
    </row>
    <row r="586" spans="1:4" x14ac:dyDescent="0.2">
      <c r="A586" t="s">
        <v>1007</v>
      </c>
      <c r="B586" t="s">
        <v>262</v>
      </c>
      <c r="C586">
        <v>890</v>
      </c>
      <c r="D586" s="27">
        <f t="shared" si="9"/>
        <v>840</v>
      </c>
    </row>
    <row r="587" spans="1:4" x14ac:dyDescent="0.2">
      <c r="A587" t="s">
        <v>1007</v>
      </c>
      <c r="B587" t="s">
        <v>976</v>
      </c>
      <c r="C587">
        <v>590</v>
      </c>
      <c r="D587" s="27">
        <f t="shared" si="9"/>
        <v>840</v>
      </c>
    </row>
    <row r="588" spans="1:4" x14ac:dyDescent="0.2">
      <c r="A588" t="s">
        <v>1007</v>
      </c>
      <c r="B588" t="s">
        <v>839</v>
      </c>
      <c r="C588">
        <v>470</v>
      </c>
      <c r="D588" s="27">
        <f t="shared" si="9"/>
        <v>840</v>
      </c>
    </row>
    <row r="589" spans="1:4" x14ac:dyDescent="0.2">
      <c r="A589" t="s">
        <v>1007</v>
      </c>
      <c r="B589" t="s">
        <v>974</v>
      </c>
      <c r="C589">
        <v>700</v>
      </c>
      <c r="D589" s="27">
        <f t="shared" si="9"/>
        <v>840</v>
      </c>
    </row>
    <row r="590" spans="1:4" x14ac:dyDescent="0.2">
      <c r="A590" t="s">
        <v>1007</v>
      </c>
      <c r="B590" t="s">
        <v>842</v>
      </c>
      <c r="C590">
        <v>590</v>
      </c>
      <c r="D590" s="27">
        <f t="shared" si="9"/>
        <v>840</v>
      </c>
    </row>
    <row r="591" spans="1:4" x14ac:dyDescent="0.2">
      <c r="A591" t="s">
        <v>1007</v>
      </c>
      <c r="B591" t="s">
        <v>973</v>
      </c>
      <c r="C591">
        <v>805</v>
      </c>
      <c r="D591" s="27">
        <f t="shared" si="9"/>
        <v>840</v>
      </c>
    </row>
    <row r="592" spans="1:4" x14ac:dyDescent="0.2">
      <c r="A592" t="s">
        <v>1007</v>
      </c>
      <c r="B592" t="s">
        <v>975</v>
      </c>
      <c r="C592">
        <v>550</v>
      </c>
      <c r="D592" s="27">
        <f t="shared" si="9"/>
        <v>840</v>
      </c>
    </row>
    <row r="593" spans="1:4" x14ac:dyDescent="0.2">
      <c r="A593" t="s">
        <v>1007</v>
      </c>
      <c r="B593" t="s">
        <v>1053</v>
      </c>
      <c r="C593">
        <v>720</v>
      </c>
      <c r="D593" s="27">
        <f t="shared" si="9"/>
        <v>840</v>
      </c>
    </row>
    <row r="594" spans="1:4" x14ac:dyDescent="0.2">
      <c r="A594" t="s">
        <v>1007</v>
      </c>
      <c r="B594" t="s">
        <v>972</v>
      </c>
      <c r="C594">
        <v>242.91</v>
      </c>
      <c r="D594" s="27">
        <f t="shared" si="9"/>
        <v>840</v>
      </c>
    </row>
    <row r="595" spans="1:4" x14ac:dyDescent="0.2">
      <c r="A595" t="s">
        <v>1007</v>
      </c>
      <c r="B595" t="s">
        <v>978</v>
      </c>
      <c r="C595">
        <v>181.57</v>
      </c>
      <c r="D595" s="27">
        <f t="shared" si="9"/>
        <v>840</v>
      </c>
    </row>
    <row r="596" spans="1:4" x14ac:dyDescent="0.2">
      <c r="A596" t="s">
        <v>1007</v>
      </c>
      <c r="B596" t="s">
        <v>1039</v>
      </c>
      <c r="C596">
        <v>141.38999999999999</v>
      </c>
      <c r="D596" s="27">
        <f t="shared" si="9"/>
        <v>840</v>
      </c>
    </row>
    <row r="597" spans="1:4" x14ac:dyDescent="0.2">
      <c r="A597" t="s">
        <v>1020</v>
      </c>
      <c r="B597" t="s">
        <v>970</v>
      </c>
      <c r="C597">
        <v>700</v>
      </c>
      <c r="D597" s="27">
        <f t="shared" si="9"/>
        <v>840</v>
      </c>
    </row>
    <row r="598" spans="1:4" x14ac:dyDescent="0.2">
      <c r="A598" t="s">
        <v>1020</v>
      </c>
      <c r="B598" t="s">
        <v>1053</v>
      </c>
      <c r="C598">
        <v>550</v>
      </c>
      <c r="D598" s="27">
        <f t="shared" si="9"/>
        <v>840</v>
      </c>
    </row>
    <row r="599" spans="1:4" x14ac:dyDescent="0.2">
      <c r="A599" t="s">
        <v>1020</v>
      </c>
      <c r="B599" t="s">
        <v>972</v>
      </c>
      <c r="C599">
        <v>242.91</v>
      </c>
      <c r="D599" s="27">
        <f t="shared" si="9"/>
        <v>840</v>
      </c>
    </row>
    <row r="600" spans="1:4" x14ac:dyDescent="0.2">
      <c r="A600" t="s">
        <v>1020</v>
      </c>
      <c r="B600" t="s">
        <v>978</v>
      </c>
      <c r="C600">
        <v>183.87000000000003</v>
      </c>
      <c r="D600" s="27">
        <f t="shared" si="9"/>
        <v>840</v>
      </c>
    </row>
    <row r="601" spans="1:4" x14ac:dyDescent="0.2">
      <c r="A601" t="s">
        <v>1020</v>
      </c>
      <c r="B601" t="s">
        <v>1039</v>
      </c>
      <c r="C601">
        <v>183.87000000000003</v>
      </c>
      <c r="D601" s="27">
        <f t="shared" si="9"/>
        <v>840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CRZ_raw</vt:lpstr>
      <vt:lpstr>ŽoNFP_raw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Kmetko</dc:creator>
  <cp:lastModifiedBy>Microsoft Office User</cp:lastModifiedBy>
  <dcterms:created xsi:type="dcterms:W3CDTF">2019-04-22T19:24:42Z</dcterms:created>
  <dcterms:modified xsi:type="dcterms:W3CDTF">2021-01-20T14:45:18Z</dcterms:modified>
</cp:coreProperties>
</file>