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 tabRatio="717"/>
  </bookViews>
  <sheets>
    <sheet name="aktuálny stav_MIRRI" sheetId="11" r:id="rId1"/>
    <sheet name="aktuálny stav_parkovacie_miesta" sheetId="10" r:id="rId2"/>
    <sheet name="18756,44 m2_s park.miestami" sheetId="13" r:id="rId3"/>
    <sheet name="18756,44 m2_bez park.miest" sheetId="1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1" i="11" l="1"/>
  <c r="L190" i="11"/>
  <c r="L189" i="11"/>
  <c r="L188" i="11"/>
  <c r="L187" i="11"/>
  <c r="L186" i="11"/>
  <c r="L185" i="11"/>
  <c r="L184" i="11"/>
  <c r="L183" i="11"/>
  <c r="L182" i="11"/>
  <c r="L193" i="11" s="1"/>
  <c r="K190" i="11"/>
  <c r="K189" i="11"/>
  <c r="K188" i="11"/>
  <c r="K187" i="11"/>
  <c r="K186" i="11"/>
  <c r="K185" i="11"/>
  <c r="K184" i="11"/>
  <c r="K183" i="11"/>
  <c r="K182" i="11"/>
  <c r="J189" i="11"/>
  <c r="J188" i="11"/>
  <c r="J187" i="11"/>
  <c r="J186" i="11"/>
  <c r="J185" i="11"/>
  <c r="J184" i="11"/>
  <c r="J183" i="11"/>
  <c r="J182" i="11"/>
  <c r="I188" i="11"/>
  <c r="I187" i="11"/>
  <c r="I186" i="11"/>
  <c r="I185" i="11"/>
  <c r="I184" i="11"/>
  <c r="I183" i="11"/>
  <c r="I182" i="11"/>
  <c r="H187" i="11"/>
  <c r="H186" i="11"/>
  <c r="H185" i="11"/>
  <c r="H184" i="11"/>
  <c r="H183" i="11"/>
  <c r="H182" i="11"/>
  <c r="H193" i="11" s="1"/>
  <c r="G186" i="11"/>
  <c r="G185" i="11"/>
  <c r="G184" i="11"/>
  <c r="G183" i="11"/>
  <c r="G182" i="11"/>
  <c r="F185" i="11"/>
  <c r="F184" i="11"/>
  <c r="F183" i="11"/>
  <c r="F182" i="11"/>
  <c r="E184" i="11"/>
  <c r="E183" i="11"/>
  <c r="E182" i="11"/>
  <c r="D183" i="11"/>
  <c r="D182" i="11"/>
  <c r="D193" i="11" s="1"/>
  <c r="L206" i="11"/>
  <c r="L192" i="11"/>
  <c r="L178" i="11"/>
  <c r="L177" i="11"/>
  <c r="L176" i="11"/>
  <c r="L175" i="11"/>
  <c r="L174" i="11"/>
  <c r="L173" i="11"/>
  <c r="L172" i="11"/>
  <c r="L171" i="11"/>
  <c r="L170" i="11"/>
  <c r="L169" i="11"/>
  <c r="L168" i="11"/>
  <c r="K176" i="11"/>
  <c r="K175" i="11"/>
  <c r="K174" i="11"/>
  <c r="K173" i="11"/>
  <c r="K172" i="11"/>
  <c r="K171" i="11"/>
  <c r="K170" i="11"/>
  <c r="K169" i="11"/>
  <c r="K179" i="11" s="1"/>
  <c r="K168" i="11"/>
  <c r="J175" i="11"/>
  <c r="J174" i="11"/>
  <c r="J173" i="11"/>
  <c r="J172" i="11"/>
  <c r="J171" i="11"/>
  <c r="J170" i="11"/>
  <c r="J169" i="11"/>
  <c r="J168" i="11"/>
  <c r="I174" i="11"/>
  <c r="I173" i="11"/>
  <c r="I172" i="11"/>
  <c r="I171" i="11"/>
  <c r="I170" i="11"/>
  <c r="I169" i="11"/>
  <c r="I179" i="11" s="1"/>
  <c r="I168" i="11"/>
  <c r="H173" i="11"/>
  <c r="H172" i="11"/>
  <c r="H171" i="11"/>
  <c r="H170" i="11"/>
  <c r="H169" i="11"/>
  <c r="H168" i="11"/>
  <c r="G172" i="11"/>
  <c r="G171" i="11"/>
  <c r="G170" i="11"/>
  <c r="G169" i="11"/>
  <c r="G179" i="11" s="1"/>
  <c r="G168" i="11"/>
  <c r="F171" i="11"/>
  <c r="F170" i="11"/>
  <c r="F169" i="11"/>
  <c r="F168" i="11"/>
  <c r="E170" i="11"/>
  <c r="E169" i="11"/>
  <c r="E179" i="11" s="1"/>
  <c r="E168" i="11"/>
  <c r="D169" i="11"/>
  <c r="D168" i="11"/>
  <c r="C168" i="11"/>
  <c r="C182" i="11"/>
  <c r="C193" i="11" s="1"/>
  <c r="C179" i="11"/>
  <c r="C178" i="11"/>
  <c r="L179" i="11"/>
  <c r="J179" i="11"/>
  <c r="H179" i="11"/>
  <c r="F179" i="11"/>
  <c r="D179" i="11"/>
  <c r="K193" i="11"/>
  <c r="I193" i="11"/>
  <c r="G193" i="11"/>
  <c r="E193" i="11"/>
  <c r="J193" i="11"/>
  <c r="F193" i="11"/>
  <c r="A308" i="17"/>
  <c r="A294" i="17"/>
  <c r="A280" i="17"/>
  <c r="A266" i="17"/>
  <c r="A252" i="17"/>
  <c r="A236" i="17"/>
  <c r="A222" i="17"/>
  <c r="A208" i="17"/>
  <c r="A194" i="17"/>
  <c r="A180" i="17"/>
  <c r="A163" i="17"/>
  <c r="A149" i="17"/>
  <c r="A135" i="17"/>
  <c r="A121" i="17"/>
  <c r="A107" i="17"/>
  <c r="A91" i="17"/>
  <c r="A77" i="17"/>
  <c r="A63" i="17"/>
  <c r="A49" i="17"/>
  <c r="A35" i="17"/>
  <c r="Z17" i="17"/>
  <c r="U17" i="17"/>
  <c r="AS14" i="17"/>
  <c r="AM14" i="17"/>
  <c r="AG14" i="17"/>
  <c r="AT13" i="17"/>
  <c r="AQ13" i="17"/>
  <c r="AN13" i="17"/>
  <c r="AK13" i="17"/>
  <c r="AH13" i="17"/>
  <c r="AE13" i="17"/>
  <c r="AC13" i="17"/>
  <c r="AC12" i="17"/>
  <c r="Z12" i="17"/>
  <c r="X12" i="17"/>
  <c r="W12" i="17"/>
  <c r="U12" i="17"/>
  <c r="AS11" i="17"/>
  <c r="AG11" i="17"/>
  <c r="AC11" i="17"/>
  <c r="AM11" i="17" s="1"/>
  <c r="AS10" i="17"/>
  <c r="AM10" i="17"/>
  <c r="AG10" i="17"/>
  <c r="Z10" i="17"/>
  <c r="W10" i="17"/>
  <c r="U10" i="17"/>
  <c r="N10" i="17"/>
  <c r="M10" i="17"/>
  <c r="L10" i="17"/>
  <c r="H10" i="17"/>
  <c r="G10" i="17"/>
  <c r="F10" i="17"/>
  <c r="E10" i="17"/>
  <c r="D10" i="17"/>
  <c r="C10" i="17"/>
  <c r="AC9" i="17"/>
  <c r="AS8" i="17"/>
  <c r="AG8" i="17"/>
  <c r="AC8" i="17"/>
  <c r="AM8" i="17" s="1"/>
  <c r="C192" i="11" l="1"/>
  <c r="E178" i="11"/>
  <c r="G178" i="11"/>
  <c r="I178" i="11"/>
  <c r="K178" i="11"/>
  <c r="D178" i="11"/>
  <c r="F178" i="11"/>
  <c r="H178" i="11"/>
  <c r="J178" i="11"/>
  <c r="E192" i="11"/>
  <c r="G192" i="11"/>
  <c r="I192" i="11"/>
  <c r="K192" i="11"/>
  <c r="D192" i="11"/>
  <c r="F192" i="11"/>
  <c r="H192" i="11"/>
  <c r="J192" i="11"/>
  <c r="AS9" i="17"/>
  <c r="AG9" i="17"/>
  <c r="AM9" i="17"/>
  <c r="AS13" i="17"/>
  <c r="AS12" i="17" s="1"/>
  <c r="AM13" i="17"/>
  <c r="AM12" i="17" s="1"/>
  <c r="AG13" i="17"/>
  <c r="AG12" i="17" s="1"/>
  <c r="A308" i="13" l="1"/>
  <c r="A294" i="13"/>
  <c r="A280" i="13"/>
  <c r="A266" i="13"/>
  <c r="A252" i="13"/>
  <c r="A163" i="13"/>
  <c r="A149" i="13"/>
  <c r="A135" i="13"/>
  <c r="A121" i="13"/>
  <c r="A107" i="13"/>
  <c r="L5" i="10" l="1"/>
  <c r="M5" i="10"/>
  <c r="N5" i="10"/>
  <c r="O5" i="10"/>
  <c r="P5" i="10"/>
  <c r="Q5" i="10"/>
  <c r="R5" i="10"/>
  <c r="S5" i="10"/>
  <c r="T5" i="10"/>
  <c r="U5" i="10"/>
  <c r="M6" i="10"/>
  <c r="N6" i="10"/>
  <c r="O6" i="10"/>
  <c r="P6" i="10"/>
  <c r="Q6" i="10"/>
  <c r="R6" i="10"/>
  <c r="S6" i="10"/>
  <c r="T6" i="10"/>
  <c r="U6" i="10"/>
  <c r="N7" i="10"/>
  <c r="N15" i="10" s="1"/>
  <c r="O7" i="10"/>
  <c r="P7" i="10"/>
  <c r="P15" i="10" s="1"/>
  <c r="Q7" i="10"/>
  <c r="R7" i="10"/>
  <c r="R15" i="10" s="1"/>
  <c r="S7" i="10"/>
  <c r="T7" i="10"/>
  <c r="T15" i="10" s="1"/>
  <c r="U7" i="10"/>
  <c r="L15" i="10"/>
  <c r="O8" i="10"/>
  <c r="P8" i="10"/>
  <c r="Q8" i="10"/>
  <c r="R8" i="10"/>
  <c r="S8" i="10"/>
  <c r="T8" i="10"/>
  <c r="U8" i="10"/>
  <c r="P9" i="10"/>
  <c r="Q9" i="10"/>
  <c r="R9" i="10"/>
  <c r="S9" i="10"/>
  <c r="T9" i="10"/>
  <c r="U9" i="10"/>
  <c r="Q10" i="10"/>
  <c r="R10" i="10"/>
  <c r="S10" i="10"/>
  <c r="T10" i="10"/>
  <c r="U10" i="10"/>
  <c r="R11" i="10"/>
  <c r="S11" i="10"/>
  <c r="T11" i="10"/>
  <c r="U11" i="10"/>
  <c r="S12" i="10"/>
  <c r="T12" i="10"/>
  <c r="U12" i="10"/>
  <c r="T13" i="10"/>
  <c r="U13" i="10"/>
  <c r="U14" i="10"/>
  <c r="M15" i="10"/>
  <c r="O15" i="10"/>
  <c r="Q15" i="10"/>
  <c r="S15" i="10"/>
  <c r="U15" i="10"/>
  <c r="M16" i="10"/>
  <c r="O16" i="10"/>
  <c r="Q16" i="10"/>
  <c r="S16" i="10"/>
  <c r="U16" i="10"/>
  <c r="A91" i="13"/>
  <c r="A77" i="13"/>
  <c r="A63" i="13"/>
  <c r="A49" i="13"/>
  <c r="A236" i="13"/>
  <c r="A222" i="13"/>
  <c r="A208" i="13"/>
  <c r="A194" i="13"/>
  <c r="A180" i="13"/>
  <c r="A35" i="13"/>
  <c r="T16" i="10" l="1"/>
  <c r="R16" i="10"/>
  <c r="P16" i="10"/>
  <c r="N16" i="10"/>
  <c r="L16" i="10"/>
  <c r="N10" i="13" l="1"/>
  <c r="M10" i="13"/>
  <c r="L10" i="13"/>
  <c r="H10" i="13"/>
  <c r="G10" i="13"/>
  <c r="F10" i="13"/>
  <c r="E10" i="13"/>
  <c r="D10" i="13"/>
  <c r="C10" i="13"/>
  <c r="J107" i="11"/>
  <c r="J120" i="11" s="1"/>
  <c r="J112" i="11"/>
  <c r="J125" i="11" s="1"/>
  <c r="J111" i="11"/>
  <c r="J124" i="11" s="1"/>
  <c r="J110" i="11"/>
  <c r="J123" i="11" s="1"/>
  <c r="J109" i="11"/>
  <c r="J122" i="11" s="1"/>
  <c r="J108" i="11"/>
  <c r="J121" i="11" s="1"/>
  <c r="J106" i="11"/>
  <c r="J119" i="11" s="1"/>
  <c r="J105" i="11"/>
  <c r="J118" i="11" s="1"/>
  <c r="J104" i="11"/>
  <c r="J117" i="11" s="1"/>
  <c r="J103" i="11"/>
  <c r="J116" i="11" s="1"/>
  <c r="J102" i="11"/>
  <c r="AR14" i="13"/>
  <c r="Z17" i="13"/>
  <c r="U17" i="13"/>
  <c r="AS14" i="13"/>
  <c r="AM14" i="13"/>
  <c r="AG14" i="13"/>
  <c r="AQ13" i="13"/>
  <c r="AK13" i="13"/>
  <c r="AE13" i="13"/>
  <c r="AC13" i="13"/>
  <c r="AS13" i="13" s="1"/>
  <c r="AS12" i="13" s="1"/>
  <c r="AN13" i="13"/>
  <c r="AC12" i="13"/>
  <c r="Z12" i="13"/>
  <c r="X12" i="13"/>
  <c r="W12" i="13"/>
  <c r="U12" i="13"/>
  <c r="AC11" i="13"/>
  <c r="AM11" i="13" s="1"/>
  <c r="AS10" i="13"/>
  <c r="AM10" i="13"/>
  <c r="AG10" i="13"/>
  <c r="Z10" i="13"/>
  <c r="W10" i="13"/>
  <c r="U10" i="13"/>
  <c r="AC9" i="13"/>
  <c r="AS9" i="13" s="1"/>
  <c r="AC8" i="13"/>
  <c r="AS8" i="13" s="1"/>
  <c r="J115" i="11" l="1"/>
  <c r="J113" i="11"/>
  <c r="J129" i="11"/>
  <c r="J142" i="11"/>
  <c r="J155" i="11"/>
  <c r="J130" i="11"/>
  <c r="J143" i="11"/>
  <c r="J156" i="11"/>
  <c r="J131" i="11"/>
  <c r="J144" i="11"/>
  <c r="J157" i="11"/>
  <c r="J132" i="11"/>
  <c r="J145" i="11"/>
  <c r="J158" i="11"/>
  <c r="J134" i="11"/>
  <c r="J147" i="11"/>
  <c r="J160" i="11"/>
  <c r="J135" i="11"/>
  <c r="J148" i="11"/>
  <c r="J161" i="11"/>
  <c r="J136" i="11"/>
  <c r="J149" i="11"/>
  <c r="J162" i="11"/>
  <c r="J137" i="11"/>
  <c r="J150" i="11"/>
  <c r="J163" i="11"/>
  <c r="J138" i="11"/>
  <c r="J151" i="11"/>
  <c r="J164" i="11"/>
  <c r="J133" i="11"/>
  <c r="J146" i="11"/>
  <c r="J159" i="11"/>
  <c r="AM8" i="13"/>
  <c r="AG8" i="13"/>
  <c r="AF14" i="13"/>
  <c r="AL14" i="13"/>
  <c r="AG11" i="13"/>
  <c r="AS11" i="13"/>
  <c r="AH13" i="13"/>
  <c r="AM13" i="13"/>
  <c r="AM12" i="13" s="1"/>
  <c r="AT13" i="13"/>
  <c r="AG9" i="13"/>
  <c r="AM9" i="13"/>
  <c r="AG13" i="13"/>
  <c r="AG12" i="13" s="1"/>
  <c r="J126" i="11" l="1"/>
  <c r="J128" i="11"/>
  <c r="J139" i="11" s="1"/>
  <c r="J141" i="11"/>
  <c r="J152" i="11" s="1"/>
  <c r="J154" i="11"/>
  <c r="J165" i="11" s="1"/>
  <c r="Z3" i="11" l="1"/>
  <c r="AB3" i="11"/>
  <c r="AI3" i="11"/>
  <c r="AK3" i="11"/>
  <c r="AR3" i="11"/>
  <c r="AL94" i="11"/>
  <c r="AC94" i="11"/>
  <c r="M64" i="11"/>
  <c r="M70" i="11" s="1"/>
  <c r="B124" i="11" l="1"/>
  <c r="B137" i="11" s="1"/>
  <c r="B150" i="11" s="1"/>
  <c r="B163" i="11" s="1"/>
  <c r="B125" i="11"/>
  <c r="B138" i="11" s="1"/>
  <c r="B151" i="11" s="1"/>
  <c r="B164" i="11" s="1"/>
  <c r="H101" i="11"/>
  <c r="F103" i="11"/>
  <c r="F116" i="11" s="1"/>
  <c r="F104" i="11"/>
  <c r="F117" i="11" s="1"/>
  <c r="F105" i="11"/>
  <c r="F118" i="11" s="1"/>
  <c r="F106" i="11"/>
  <c r="F119" i="11" s="1"/>
  <c r="F107" i="11"/>
  <c r="F120" i="11" s="1"/>
  <c r="F109" i="11"/>
  <c r="F122" i="11" s="1"/>
  <c r="F110" i="11"/>
  <c r="F123" i="11" s="1"/>
  <c r="B111" i="11"/>
  <c r="F111" i="11"/>
  <c r="F124" i="11" s="1"/>
  <c r="B112" i="11"/>
  <c r="E112" i="11"/>
  <c r="E125" i="11" s="1"/>
  <c r="F112" i="11"/>
  <c r="I101" i="11"/>
  <c r="G101" i="11"/>
  <c r="F101" i="11"/>
  <c r="F102" i="11"/>
  <c r="F115" i="11" s="1"/>
  <c r="D101" i="11"/>
  <c r="E101" i="11"/>
  <c r="AL90" i="11"/>
  <c r="AP90" i="11" s="1"/>
  <c r="K94" i="11"/>
  <c r="N68" i="11"/>
  <c r="K69" i="11"/>
  <c r="K68" i="11"/>
  <c r="K67" i="11"/>
  <c r="K66" i="11"/>
  <c r="AC91" i="11"/>
  <c r="E109" i="11" s="1"/>
  <c r="E122" i="11" s="1"/>
  <c r="AC89" i="11"/>
  <c r="E107" i="11" s="1"/>
  <c r="E120" i="11" s="1"/>
  <c r="AC88" i="11"/>
  <c r="E106" i="11" s="1"/>
  <c r="E119" i="11" s="1"/>
  <c r="AC87" i="11"/>
  <c r="E105" i="11" s="1"/>
  <c r="E118" i="11" s="1"/>
  <c r="AM84" i="11"/>
  <c r="AN84" i="11"/>
  <c r="AO84" i="11"/>
  <c r="AP84" i="11"/>
  <c r="AM85" i="11"/>
  <c r="AN85" i="11"/>
  <c r="AP85" i="11"/>
  <c r="AM86" i="11"/>
  <c r="AN86" i="11"/>
  <c r="AO86" i="11"/>
  <c r="AP86" i="11"/>
  <c r="AM88" i="11"/>
  <c r="AN88" i="11"/>
  <c r="AP88" i="11"/>
  <c r="AM89" i="11"/>
  <c r="AN89" i="11"/>
  <c r="AP89" i="11"/>
  <c r="AN90" i="11"/>
  <c r="AM91" i="11"/>
  <c r="AN91" i="11"/>
  <c r="AP91" i="11"/>
  <c r="AM92" i="11"/>
  <c r="AN92" i="11"/>
  <c r="AO92" i="11"/>
  <c r="AP92" i="11"/>
  <c r="AM94" i="11"/>
  <c r="AN94" i="11"/>
  <c r="AO94" i="11"/>
  <c r="AP94" i="11"/>
  <c r="L47" i="11"/>
  <c r="AB94" i="11"/>
  <c r="AB93" i="11"/>
  <c r="AB91" i="11"/>
  <c r="AB90" i="11"/>
  <c r="AB89" i="11"/>
  <c r="AB88" i="11"/>
  <c r="AB87" i="11"/>
  <c r="AB86" i="11"/>
  <c r="AB85" i="11"/>
  <c r="AB84" i="11"/>
  <c r="AA85" i="11"/>
  <c r="AA87" i="11"/>
  <c r="AA88" i="11"/>
  <c r="AA92" i="11"/>
  <c r="AA93" i="11"/>
  <c r="AA94" i="11"/>
  <c r="AJ94" i="11" s="1"/>
  <c r="AK94" i="11" s="1"/>
  <c r="G6" i="10"/>
  <c r="H6" i="10"/>
  <c r="I6" i="10"/>
  <c r="G7" i="10"/>
  <c r="H7" i="10"/>
  <c r="I7" i="10"/>
  <c r="G8" i="10"/>
  <c r="H8" i="10"/>
  <c r="I8" i="10"/>
  <c r="G9" i="10"/>
  <c r="H9" i="10"/>
  <c r="I9" i="10"/>
  <c r="G10" i="10"/>
  <c r="H10" i="10"/>
  <c r="I10" i="10"/>
  <c r="G11" i="10"/>
  <c r="H11" i="10"/>
  <c r="I11" i="10"/>
  <c r="G12" i="10"/>
  <c r="H12" i="10"/>
  <c r="I12" i="10"/>
  <c r="G13" i="10"/>
  <c r="H13" i="10"/>
  <c r="I13" i="10"/>
  <c r="G14" i="10"/>
  <c r="H14" i="10"/>
  <c r="I14" i="10"/>
  <c r="G15" i="10"/>
  <c r="H15" i="10"/>
  <c r="I15" i="10"/>
  <c r="G16" i="10"/>
  <c r="H16" i="10"/>
  <c r="I16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I5" i="10"/>
  <c r="I22" i="10" s="1"/>
  <c r="H5" i="10"/>
  <c r="H22" i="10" s="1"/>
  <c r="G5" i="10"/>
  <c r="G22" i="10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5" i="10"/>
  <c r="F22" i="10" s="1"/>
  <c r="S3" i="11"/>
  <c r="AT3" i="11"/>
  <c r="BI3" i="11"/>
  <c r="M20" i="11"/>
  <c r="M28" i="11"/>
  <c r="K87" i="11" s="1"/>
  <c r="M36" i="11"/>
  <c r="K88" i="11" s="1"/>
  <c r="M48" i="11"/>
  <c r="K90" i="11" s="1"/>
  <c r="M78" i="11"/>
  <c r="K93" i="11" s="1"/>
  <c r="AU94" i="11"/>
  <c r="R94" i="11"/>
  <c r="O94" i="11"/>
  <c r="N94" i="11"/>
  <c r="M94" i="11"/>
  <c r="AU93" i="11"/>
  <c r="S93" i="11"/>
  <c r="R93" i="11"/>
  <c r="O93" i="11"/>
  <c r="N93" i="11"/>
  <c r="M93" i="11"/>
  <c r="AU92" i="11"/>
  <c r="J92" i="11"/>
  <c r="I92" i="11"/>
  <c r="R92" i="11" s="1"/>
  <c r="G92" i="11"/>
  <c r="F92" i="11"/>
  <c r="E92" i="11"/>
  <c r="D92" i="11"/>
  <c r="C92" i="11"/>
  <c r="B92" i="11"/>
  <c r="AU91" i="11"/>
  <c r="G109" i="11" s="1"/>
  <c r="G122" i="11" s="1"/>
  <c r="J91" i="11"/>
  <c r="I91" i="11"/>
  <c r="R91" i="11" s="1"/>
  <c r="T91" i="11" s="1"/>
  <c r="H91" i="11"/>
  <c r="G91" i="11"/>
  <c r="F91" i="11"/>
  <c r="E91" i="11"/>
  <c r="D91" i="11"/>
  <c r="C91" i="11"/>
  <c r="B91" i="11"/>
  <c r="AU90" i="11"/>
  <c r="J90" i="11"/>
  <c r="I90" i="11"/>
  <c r="R90" i="11" s="1"/>
  <c r="T90" i="11" s="1"/>
  <c r="D108" i="11" s="1"/>
  <c r="D121" i="11" s="1"/>
  <c r="H90" i="11"/>
  <c r="G90" i="11"/>
  <c r="F90" i="11"/>
  <c r="E90" i="11"/>
  <c r="D90" i="11"/>
  <c r="C90" i="11"/>
  <c r="B90" i="11"/>
  <c r="AT89" i="11"/>
  <c r="R89" i="11"/>
  <c r="T89" i="11" s="1"/>
  <c r="D107" i="11" s="1"/>
  <c r="D120" i="11" s="1"/>
  <c r="J89" i="11"/>
  <c r="H89" i="11"/>
  <c r="G89" i="11"/>
  <c r="F89" i="11"/>
  <c r="E89" i="11"/>
  <c r="D89" i="11"/>
  <c r="C89" i="11"/>
  <c r="B89" i="11"/>
  <c r="AU88" i="11"/>
  <c r="S88" i="11"/>
  <c r="J88" i="11"/>
  <c r="I88" i="11"/>
  <c r="R88" i="11" s="1"/>
  <c r="G88" i="11"/>
  <c r="F88" i="11"/>
  <c r="E88" i="11"/>
  <c r="D88" i="11"/>
  <c r="C88" i="11"/>
  <c r="B88" i="11"/>
  <c r="AU87" i="11"/>
  <c r="J87" i="11"/>
  <c r="I87" i="11"/>
  <c r="R87" i="11" s="1"/>
  <c r="G87" i="11"/>
  <c r="F87" i="11"/>
  <c r="E87" i="11"/>
  <c r="D87" i="11"/>
  <c r="C87" i="11"/>
  <c r="B87" i="11"/>
  <c r="AU86" i="11"/>
  <c r="J86" i="11"/>
  <c r="I86" i="11"/>
  <c r="R86" i="11" s="1"/>
  <c r="T86" i="11" s="1"/>
  <c r="D104" i="11" s="1"/>
  <c r="D117" i="11" s="1"/>
  <c r="H86" i="11"/>
  <c r="G86" i="11"/>
  <c r="F86" i="11"/>
  <c r="E86" i="11"/>
  <c r="D86" i="11"/>
  <c r="C86" i="11"/>
  <c r="B86" i="11"/>
  <c r="AU85" i="11"/>
  <c r="I85" i="11"/>
  <c r="R85" i="11" s="1"/>
  <c r="G85" i="11"/>
  <c r="F85" i="11"/>
  <c r="E85" i="11"/>
  <c r="D85" i="11"/>
  <c r="C85" i="11"/>
  <c r="B85" i="11"/>
  <c r="AU84" i="11"/>
  <c r="J84" i="11"/>
  <c r="I84" i="11"/>
  <c r="H84" i="11"/>
  <c r="G84" i="11"/>
  <c r="F84" i="11"/>
  <c r="E84" i="11"/>
  <c r="D84" i="11"/>
  <c r="C84" i="11"/>
  <c r="B84" i="11"/>
  <c r="N77" i="11"/>
  <c r="N76" i="11"/>
  <c r="N75" i="11"/>
  <c r="N74" i="11"/>
  <c r="N73" i="11"/>
  <c r="H72" i="11"/>
  <c r="N69" i="11"/>
  <c r="N67" i="11"/>
  <c r="N65" i="11"/>
  <c r="N64" i="11"/>
  <c r="H63" i="11"/>
  <c r="L92" i="11"/>
  <c r="N53" i="11"/>
  <c r="N52" i="11"/>
  <c r="P52" i="11" s="1"/>
  <c r="M51" i="11"/>
  <c r="N51" i="11" s="1"/>
  <c r="N47" i="11"/>
  <c r="P47" i="11" s="1"/>
  <c r="N46" i="11"/>
  <c r="P46" i="11" s="1"/>
  <c r="N45" i="11"/>
  <c r="P45" i="11" s="1"/>
  <c r="L45" i="11"/>
  <c r="N41" i="11"/>
  <c r="P41" i="11" s="1"/>
  <c r="N40" i="11"/>
  <c r="P40" i="11" s="1"/>
  <c r="M39" i="11"/>
  <c r="N35" i="11"/>
  <c r="P35" i="11" s="1"/>
  <c r="K35" i="11"/>
  <c r="N34" i="11"/>
  <c r="P34" i="11" s="1"/>
  <c r="K34" i="11"/>
  <c r="N33" i="11"/>
  <c r="P33" i="11" s="1"/>
  <c r="N32" i="11"/>
  <c r="P32" i="11" s="1"/>
  <c r="N31" i="11"/>
  <c r="O31" i="11" s="1"/>
  <c r="N27" i="11"/>
  <c r="P27" i="11" s="1"/>
  <c r="N26" i="11"/>
  <c r="P26" i="11" s="1"/>
  <c r="K26" i="11"/>
  <c r="N25" i="11"/>
  <c r="P25" i="11" s="1"/>
  <c r="L25" i="11"/>
  <c r="S87" i="11" s="1"/>
  <c r="N24" i="11"/>
  <c r="N20" i="11"/>
  <c r="P20" i="11" s="1"/>
  <c r="N19" i="11"/>
  <c r="P19" i="11" s="1"/>
  <c r="M19" i="11"/>
  <c r="N15" i="11"/>
  <c r="P15" i="11" s="1"/>
  <c r="M15" i="11"/>
  <c r="N14" i="11"/>
  <c r="P14" i="11" s="1"/>
  <c r="M14" i="11"/>
  <c r="N13" i="11"/>
  <c r="N16" i="11" s="1"/>
  <c r="L85" i="11" s="1"/>
  <c r="M13" i="11"/>
  <c r="M16" i="11" s="1"/>
  <c r="K85" i="11" s="1"/>
  <c r="N9" i="11"/>
  <c r="P9" i="11" s="1"/>
  <c r="M9" i="11"/>
  <c r="N8" i="11"/>
  <c r="P8" i="11" s="1"/>
  <c r="M8" i="11"/>
  <c r="N7" i="11"/>
  <c r="P7" i="11" s="1"/>
  <c r="M7" i="11"/>
  <c r="M10" i="11" s="1"/>
  <c r="K84" i="11" s="1"/>
  <c r="BI4" i="11"/>
  <c r="Q4" i="11"/>
  <c r="Q3" i="11"/>
  <c r="G3" i="11"/>
  <c r="F3" i="11"/>
  <c r="C22" i="10"/>
  <c r="AC85" i="11" l="1"/>
  <c r="E103" i="11" s="1"/>
  <c r="E116" i="11" s="1"/>
  <c r="C102" i="11"/>
  <c r="C103" i="11"/>
  <c r="N39" i="11"/>
  <c r="P39" i="11" s="1"/>
  <c r="AU89" i="11"/>
  <c r="G107" i="11" s="1"/>
  <c r="G120" i="11" s="1"/>
  <c r="B115" i="11"/>
  <c r="B128" i="11" s="1"/>
  <c r="B141" i="11" s="1"/>
  <c r="B154" i="11" s="1"/>
  <c r="B102" i="11"/>
  <c r="AA84" i="11"/>
  <c r="AC84" i="11" s="1"/>
  <c r="E102" i="11" s="1"/>
  <c r="E115" i="11" s="1"/>
  <c r="AX84" i="11"/>
  <c r="G102" i="11"/>
  <c r="B116" i="11"/>
  <c r="B129" i="11" s="1"/>
  <c r="B142" i="11" s="1"/>
  <c r="B155" i="11" s="1"/>
  <c r="B103" i="11"/>
  <c r="T85" i="11"/>
  <c r="BK85" i="11"/>
  <c r="AY85" i="11"/>
  <c r="G103" i="11"/>
  <c r="G116" i="11" s="1"/>
  <c r="B117" i="11"/>
  <c r="B130" i="11" s="1"/>
  <c r="B143" i="11" s="1"/>
  <c r="B156" i="11" s="1"/>
  <c r="B104" i="11"/>
  <c r="BB86" i="11"/>
  <c r="BK86" i="11"/>
  <c r="AA86" i="11"/>
  <c r="AC86" i="11" s="1"/>
  <c r="E104" i="11" s="1"/>
  <c r="E117" i="11" s="1"/>
  <c r="D156" i="11"/>
  <c r="D143" i="11"/>
  <c r="D130" i="11"/>
  <c r="AY86" i="11"/>
  <c r="G104" i="11"/>
  <c r="G117" i="11" s="1"/>
  <c r="B118" i="11"/>
  <c r="B131" i="11" s="1"/>
  <c r="B144" i="11" s="1"/>
  <c r="B157" i="11" s="1"/>
  <c r="B105" i="11"/>
  <c r="BB87" i="11"/>
  <c r="BK87" i="11"/>
  <c r="AX87" i="11"/>
  <c r="G105" i="11"/>
  <c r="G118" i="11" s="1"/>
  <c r="B119" i="11"/>
  <c r="B132" i="11" s="1"/>
  <c r="B145" i="11" s="1"/>
  <c r="B158" i="11" s="1"/>
  <c r="B106" i="11"/>
  <c r="T88" i="11"/>
  <c r="D106" i="11" s="1"/>
  <c r="D119" i="11" s="1"/>
  <c r="BK88" i="11"/>
  <c r="AW88" i="11"/>
  <c r="G106" i="11"/>
  <c r="G119" i="11" s="1"/>
  <c r="B120" i="11"/>
  <c r="B133" i="11" s="1"/>
  <c r="B146" i="11" s="1"/>
  <c r="B159" i="11" s="1"/>
  <c r="B107" i="11"/>
  <c r="AS89" i="11"/>
  <c r="BK89" i="11" s="1"/>
  <c r="AA89" i="11"/>
  <c r="D159" i="11"/>
  <c r="D146" i="11"/>
  <c r="D133" i="11"/>
  <c r="B121" i="11"/>
  <c r="B134" i="11" s="1"/>
  <c r="B147" i="11" s="1"/>
  <c r="B160" i="11" s="1"/>
  <c r="B108" i="11"/>
  <c r="BK90" i="11"/>
  <c r="AA90" i="11"/>
  <c r="D160" i="11"/>
  <c r="D147" i="11"/>
  <c r="D134" i="11"/>
  <c r="AW90" i="11"/>
  <c r="G108" i="11"/>
  <c r="G121" i="11" s="1"/>
  <c r="B122" i="11"/>
  <c r="B135" i="11" s="1"/>
  <c r="B148" i="11" s="1"/>
  <c r="B161" i="11" s="1"/>
  <c r="B109" i="11"/>
  <c r="BK91" i="11"/>
  <c r="AA91" i="11"/>
  <c r="U91" i="11"/>
  <c r="D109" i="11"/>
  <c r="D122" i="11" s="1"/>
  <c r="G161" i="11"/>
  <c r="G148" i="11"/>
  <c r="G135" i="11"/>
  <c r="B123" i="11"/>
  <c r="B136" i="11" s="1"/>
  <c r="B149" i="11" s="1"/>
  <c r="B162" i="11" s="1"/>
  <c r="B110" i="11"/>
  <c r="T92" i="11"/>
  <c r="D110" i="11" s="1"/>
  <c r="D123" i="11" s="1"/>
  <c r="BK92" i="11"/>
  <c r="AY92" i="11"/>
  <c r="G110" i="11"/>
  <c r="G123" i="11" s="1"/>
  <c r="BB93" i="11"/>
  <c r="BK93" i="11"/>
  <c r="AW93" i="11"/>
  <c r="G111" i="11"/>
  <c r="G124" i="11" s="1"/>
  <c r="T94" i="11"/>
  <c r="D112" i="11" s="1"/>
  <c r="D125" i="11" s="1"/>
  <c r="BK94" i="11"/>
  <c r="AY94" i="11"/>
  <c r="G112" i="11"/>
  <c r="G125" i="11" s="1"/>
  <c r="C111" i="11"/>
  <c r="C108" i="11"/>
  <c r="C106" i="11"/>
  <c r="BL88" i="11"/>
  <c r="C105" i="11"/>
  <c r="E155" i="11"/>
  <c r="E142" i="11"/>
  <c r="E129" i="11"/>
  <c r="AQ94" i="11"/>
  <c r="E157" i="11"/>
  <c r="E144" i="11"/>
  <c r="E131" i="11"/>
  <c r="E158" i="11"/>
  <c r="E145" i="11"/>
  <c r="E132" i="11"/>
  <c r="E159" i="11"/>
  <c r="E146" i="11"/>
  <c r="E133" i="11"/>
  <c r="E161" i="11"/>
  <c r="E148" i="11"/>
  <c r="E135" i="11"/>
  <c r="AM90" i="11"/>
  <c r="F108" i="11"/>
  <c r="F121" i="11" s="1"/>
  <c r="F154" i="11"/>
  <c r="F141" i="11"/>
  <c r="F128" i="11"/>
  <c r="F113" i="11"/>
  <c r="F125" i="11"/>
  <c r="F164" i="11" s="1"/>
  <c r="F163" i="11"/>
  <c r="F150" i="11"/>
  <c r="F137" i="11"/>
  <c r="F162" i="11"/>
  <c r="F149" i="11"/>
  <c r="F136" i="11"/>
  <c r="F161" i="11"/>
  <c r="F148" i="11"/>
  <c r="F135" i="11"/>
  <c r="F159" i="11"/>
  <c r="F146" i="11"/>
  <c r="F133" i="11"/>
  <c r="F158" i="11"/>
  <c r="F145" i="11"/>
  <c r="F132" i="11"/>
  <c r="F157" i="11"/>
  <c r="F144" i="11"/>
  <c r="F131" i="11"/>
  <c r="F156" i="11"/>
  <c r="F143" i="11"/>
  <c r="F130" i="11"/>
  <c r="F155" i="11"/>
  <c r="F142" i="11"/>
  <c r="F129" i="11"/>
  <c r="F151" i="11"/>
  <c r="E151" i="11"/>
  <c r="E164" i="11"/>
  <c r="E138" i="11"/>
  <c r="C112" i="11"/>
  <c r="K112" i="11" s="1"/>
  <c r="K125" i="11" s="1"/>
  <c r="AO90" i="11"/>
  <c r="N66" i="11"/>
  <c r="AN87" i="11"/>
  <c r="AP87" i="11"/>
  <c r="AM87" i="11"/>
  <c r="AO87" i="11"/>
  <c r="AN93" i="11"/>
  <c r="AP93" i="11"/>
  <c r="AM93" i="11"/>
  <c r="AO93" i="11"/>
  <c r="AO91" i="11"/>
  <c r="AO89" i="11"/>
  <c r="AO88" i="11"/>
  <c r="AO85" i="11"/>
  <c r="AF86" i="11"/>
  <c r="AD86" i="11"/>
  <c r="AH86" i="11" s="1"/>
  <c r="AG86" i="11"/>
  <c r="AE86" i="11"/>
  <c r="N28" i="11"/>
  <c r="L87" i="11" s="1"/>
  <c r="O27" i="11"/>
  <c r="BB90" i="11"/>
  <c r="BB91" i="11"/>
  <c r="BC90" i="11"/>
  <c r="BB94" i="11"/>
  <c r="BB92" i="11"/>
  <c r="BB88" i="11"/>
  <c r="BC85" i="11"/>
  <c r="BC94" i="11"/>
  <c r="BB89" i="11"/>
  <c r="BB85" i="11"/>
  <c r="M21" i="11"/>
  <c r="BC88" i="11"/>
  <c r="N42" i="11"/>
  <c r="L89" i="11" s="1"/>
  <c r="M54" i="11"/>
  <c r="K91" i="11" s="1"/>
  <c r="H96" i="11"/>
  <c r="B3" i="17" s="1"/>
  <c r="AV84" i="11"/>
  <c r="T93" i="11"/>
  <c r="AV94" i="11"/>
  <c r="M60" i="11"/>
  <c r="M42" i="11"/>
  <c r="K86" i="11"/>
  <c r="P10" i="11"/>
  <c r="N84" i="11" s="1"/>
  <c r="O35" i="11"/>
  <c r="O13" i="11"/>
  <c r="P21" i="11"/>
  <c r="N86" i="11" s="1"/>
  <c r="O20" i="11"/>
  <c r="N36" i="11"/>
  <c r="L88" i="11" s="1"/>
  <c r="O33" i="11"/>
  <c r="P42" i="11"/>
  <c r="N89" i="11" s="1"/>
  <c r="O46" i="11"/>
  <c r="N70" i="11"/>
  <c r="L94" i="11" s="1"/>
  <c r="E96" i="11"/>
  <c r="E3" i="11" s="1"/>
  <c r="I96" i="11"/>
  <c r="I3" i="11" s="1"/>
  <c r="Q8" i="11"/>
  <c r="Q15" i="11"/>
  <c r="Q24" i="11"/>
  <c r="O26" i="11"/>
  <c r="Q27" i="11"/>
  <c r="Q32" i="11"/>
  <c r="P48" i="11"/>
  <c r="N90" i="11" s="1"/>
  <c r="Q45" i="11"/>
  <c r="N78" i="11"/>
  <c r="L93" i="11" s="1"/>
  <c r="AV85" i="11"/>
  <c r="AV86" i="11"/>
  <c r="AV92" i="11"/>
  <c r="AX94" i="11"/>
  <c r="O8" i="11"/>
  <c r="Q13" i="11"/>
  <c r="O15" i="11"/>
  <c r="Q20" i="11"/>
  <c r="O24" i="11"/>
  <c r="Q26" i="11"/>
  <c r="Q31" i="11"/>
  <c r="O32" i="11"/>
  <c r="Q33" i="11"/>
  <c r="Q35" i="11"/>
  <c r="O45" i="11"/>
  <c r="Q46" i="11"/>
  <c r="AX85" i="11"/>
  <c r="AX86" i="11"/>
  <c r="J96" i="11"/>
  <c r="B4" i="17" s="1"/>
  <c r="AX92" i="11"/>
  <c r="Q7" i="11"/>
  <c r="O7" i="11"/>
  <c r="Q9" i="11"/>
  <c r="O9" i="11"/>
  <c r="N10" i="11"/>
  <c r="L84" i="11" s="1"/>
  <c r="Q25" i="11"/>
  <c r="O25" i="11"/>
  <c r="Q39" i="11"/>
  <c r="O39" i="11"/>
  <c r="Q40" i="11"/>
  <c r="O40" i="11"/>
  <c r="Q41" i="11"/>
  <c r="O41" i="11"/>
  <c r="Q47" i="11"/>
  <c r="O47" i="11"/>
  <c r="N48" i="11"/>
  <c r="L90" i="11" s="1"/>
  <c r="P51" i="11"/>
  <c r="N54" i="11"/>
  <c r="L91" i="11" s="1"/>
  <c r="Q51" i="11"/>
  <c r="Q52" i="11"/>
  <c r="O52" i="11"/>
  <c r="Q53" i="11"/>
  <c r="O53" i="11"/>
  <c r="P92" i="11"/>
  <c r="P93" i="11"/>
  <c r="W85" i="11"/>
  <c r="U85" i="11"/>
  <c r="X85" i="11"/>
  <c r="V85" i="11"/>
  <c r="T87" i="11"/>
  <c r="W88" i="11"/>
  <c r="U88" i="11"/>
  <c r="Y88" i="11" s="1"/>
  <c r="V88" i="11"/>
  <c r="X88" i="11"/>
  <c r="P85" i="11"/>
  <c r="Q14" i="11"/>
  <c r="O14" i="11"/>
  <c r="N21" i="11"/>
  <c r="L86" i="11" s="1"/>
  <c r="Q19" i="11"/>
  <c r="O19" i="11"/>
  <c r="Q34" i="11"/>
  <c r="O34" i="11"/>
  <c r="O51" i="11"/>
  <c r="P53" i="11"/>
  <c r="W86" i="11"/>
  <c r="U86" i="11"/>
  <c r="X86" i="11"/>
  <c r="V86" i="11"/>
  <c r="AW87" i="11"/>
  <c r="AY87" i="11"/>
  <c r="W89" i="11"/>
  <c r="U89" i="11"/>
  <c r="X89" i="11"/>
  <c r="X90" i="11"/>
  <c r="V90" i="11"/>
  <c r="W90" i="11"/>
  <c r="AX91" i="11"/>
  <c r="AV91" i="11"/>
  <c r="AY91" i="11"/>
  <c r="W92" i="11"/>
  <c r="U92" i="11"/>
  <c r="X92" i="11"/>
  <c r="W94" i="11"/>
  <c r="U94" i="11"/>
  <c r="X94" i="11"/>
  <c r="BG94" i="11" s="1"/>
  <c r="AS96" i="11"/>
  <c r="AS3" i="11" s="1"/>
  <c r="P60" i="11"/>
  <c r="N92" i="11" s="1"/>
  <c r="P13" i="11"/>
  <c r="P16" i="11" s="1"/>
  <c r="N85" i="11" s="1"/>
  <c r="P24" i="11"/>
  <c r="P28" i="11" s="1"/>
  <c r="N87" i="11" s="1"/>
  <c r="P31" i="11"/>
  <c r="P36" i="11" s="1"/>
  <c r="N88" i="11" s="1"/>
  <c r="O60" i="11"/>
  <c r="M92" i="11" s="1"/>
  <c r="Q60" i="11"/>
  <c r="O92" i="11" s="1"/>
  <c r="R84" i="11"/>
  <c r="BK84" i="11" s="1"/>
  <c r="AW84" i="11"/>
  <c r="AY84" i="11"/>
  <c r="AW85" i="11"/>
  <c r="AW86" i="11"/>
  <c r="AV87" i="11"/>
  <c r="AX88" i="11"/>
  <c r="AV88" i="11"/>
  <c r="AY88" i="11"/>
  <c r="V89" i="11"/>
  <c r="U90" i="11"/>
  <c r="AX90" i="11"/>
  <c r="AV90" i="11"/>
  <c r="AY90" i="11"/>
  <c r="X91" i="11"/>
  <c r="V91" i="11"/>
  <c r="W91" i="11"/>
  <c r="AW91" i="11"/>
  <c r="V92" i="11"/>
  <c r="AX93" i="11"/>
  <c r="AV93" i="11"/>
  <c r="AY93" i="11"/>
  <c r="V94" i="11"/>
  <c r="AW92" i="11"/>
  <c r="AW94" i="11"/>
  <c r="E22" i="10"/>
  <c r="J23" i="10" s="1"/>
  <c r="F138" i="11" l="1"/>
  <c r="F126" i="11"/>
  <c r="BL94" i="11"/>
  <c r="AA17" i="17"/>
  <c r="AA15" i="17"/>
  <c r="AA11" i="17"/>
  <c r="AA8" i="17"/>
  <c r="AR7" i="17"/>
  <c r="AA9" i="17"/>
  <c r="AA16" i="17"/>
  <c r="AA13" i="17"/>
  <c r="AA10" i="17"/>
  <c r="AL7" i="17"/>
  <c r="AF7" i="17"/>
  <c r="AA12" i="17"/>
  <c r="U14" i="17"/>
  <c r="AB17" i="17"/>
  <c r="AB15" i="17"/>
  <c r="AB14" i="17"/>
  <c r="AB8" i="17"/>
  <c r="AB16" i="17"/>
  <c r="AB11" i="17"/>
  <c r="AB10" i="17"/>
  <c r="AB9" i="17"/>
  <c r="BM86" i="11"/>
  <c r="BC87" i="11"/>
  <c r="D105" i="11"/>
  <c r="D118" i="11" s="1"/>
  <c r="BL87" i="11"/>
  <c r="J3" i="11"/>
  <c r="B4" i="13"/>
  <c r="P88" i="11"/>
  <c r="BO86" i="11"/>
  <c r="BC86" i="11"/>
  <c r="C104" i="11"/>
  <c r="BL86" i="11"/>
  <c r="BC93" i="11"/>
  <c r="D111" i="11"/>
  <c r="D124" i="11" s="1"/>
  <c r="H3" i="11"/>
  <c r="B3" i="13"/>
  <c r="BC91" i="11"/>
  <c r="C109" i="11"/>
  <c r="BL91" i="11"/>
  <c r="H106" i="11"/>
  <c r="H119" i="11" s="1"/>
  <c r="BH88" i="11"/>
  <c r="H103" i="11"/>
  <c r="H116" i="11" s="1"/>
  <c r="BH85" i="11"/>
  <c r="H108" i="11"/>
  <c r="H121" i="11" s="1"/>
  <c r="BH90" i="11"/>
  <c r="P87" i="11"/>
  <c r="K138" i="11"/>
  <c r="K151" i="11"/>
  <c r="K164" i="11"/>
  <c r="F160" i="11"/>
  <c r="F165" i="11" s="1"/>
  <c r="F147" i="11"/>
  <c r="F152" i="11" s="1"/>
  <c r="F134" i="11"/>
  <c r="F139" i="11" s="1"/>
  <c r="K105" i="11"/>
  <c r="K118" i="11" s="1"/>
  <c r="C118" i="11"/>
  <c r="I106" i="11"/>
  <c r="I119" i="11" s="1"/>
  <c r="BQ88" i="11"/>
  <c r="K106" i="11"/>
  <c r="K119" i="11" s="1"/>
  <c r="C119" i="11"/>
  <c r="K108" i="11"/>
  <c r="K121" i="11" s="1"/>
  <c r="C121" i="11"/>
  <c r="K111" i="11"/>
  <c r="K124" i="11" s="1"/>
  <c r="C124" i="11"/>
  <c r="G164" i="11"/>
  <c r="G151" i="11"/>
  <c r="G138" i="11"/>
  <c r="D164" i="11"/>
  <c r="D151" i="11"/>
  <c r="D138" i="11"/>
  <c r="G163" i="11"/>
  <c r="G150" i="11"/>
  <c r="G137" i="11"/>
  <c r="G162" i="11"/>
  <c r="G149" i="11"/>
  <c r="G136" i="11"/>
  <c r="D162" i="11"/>
  <c r="D149" i="11"/>
  <c r="D136" i="11"/>
  <c r="D161" i="11"/>
  <c r="D148" i="11"/>
  <c r="D135" i="11"/>
  <c r="G160" i="11"/>
  <c r="G147" i="11"/>
  <c r="G134" i="11"/>
  <c r="AJ90" i="11"/>
  <c r="AC90" i="11"/>
  <c r="G158" i="11"/>
  <c r="G145" i="11"/>
  <c r="G132" i="11"/>
  <c r="D158" i="11"/>
  <c r="D145" i="11"/>
  <c r="D132" i="11"/>
  <c r="G157" i="11"/>
  <c r="G144" i="11"/>
  <c r="G131" i="11"/>
  <c r="G156" i="11"/>
  <c r="G143" i="11"/>
  <c r="G130" i="11"/>
  <c r="E156" i="11"/>
  <c r="E143" i="11"/>
  <c r="E130" i="11"/>
  <c r="BK96" i="11"/>
  <c r="G155" i="11"/>
  <c r="G142" i="11"/>
  <c r="G129" i="11"/>
  <c r="D103" i="11"/>
  <c r="D116" i="11" s="1"/>
  <c r="BL85" i="11"/>
  <c r="G115" i="11"/>
  <c r="G113" i="11"/>
  <c r="E154" i="11"/>
  <c r="E141" i="11"/>
  <c r="E128" i="11"/>
  <c r="G159" i="11"/>
  <c r="G146" i="11"/>
  <c r="G133" i="11"/>
  <c r="K103" i="11"/>
  <c r="K116" i="11" s="1"/>
  <c r="C116" i="11"/>
  <c r="K102" i="11"/>
  <c r="C115" i="11"/>
  <c r="BG92" i="11"/>
  <c r="K92" i="11"/>
  <c r="L60" i="11"/>
  <c r="AB92" i="11" s="1"/>
  <c r="AC92" i="11" s="1"/>
  <c r="H112" i="11"/>
  <c r="BH94" i="11"/>
  <c r="P94" i="11"/>
  <c r="C125" i="11"/>
  <c r="BB84" i="11"/>
  <c r="U93" i="11"/>
  <c r="AC93" i="11"/>
  <c r="BB96" i="11"/>
  <c r="BB3" i="11" s="1"/>
  <c r="BF94" i="11"/>
  <c r="O21" i="11"/>
  <c r="M86" i="11" s="1"/>
  <c r="X93" i="11"/>
  <c r="O36" i="11"/>
  <c r="M88" i="11" s="1"/>
  <c r="O16" i="11"/>
  <c r="M85" i="11" s="1"/>
  <c r="K89" i="11"/>
  <c r="V93" i="11"/>
  <c r="W93" i="11"/>
  <c r="BF86" i="11"/>
  <c r="BD88" i="11"/>
  <c r="BF92" i="11"/>
  <c r="BD94" i="11"/>
  <c r="BD92" i="11"/>
  <c r="O54" i="11"/>
  <c r="M91" i="11" s="1"/>
  <c r="Q36" i="11"/>
  <c r="O88" i="11" s="1"/>
  <c r="Q16" i="11"/>
  <c r="O85" i="11" s="1"/>
  <c r="BE94" i="11"/>
  <c r="BG93" i="11"/>
  <c r="BG88" i="11"/>
  <c r="Q48" i="11"/>
  <c r="O90" i="11" s="1"/>
  <c r="O28" i="11"/>
  <c r="M87" i="11" s="1"/>
  <c r="BF85" i="11"/>
  <c r="BF90" i="11"/>
  <c r="Q21" i="11"/>
  <c r="O86" i="11" s="1"/>
  <c r="BD85" i="11"/>
  <c r="O48" i="11"/>
  <c r="M90" i="11" s="1"/>
  <c r="Q28" i="11"/>
  <c r="O87" i="11" s="1"/>
  <c r="BE92" i="11"/>
  <c r="BF88" i="11"/>
  <c r="W87" i="11"/>
  <c r="U87" i="11"/>
  <c r="X87" i="11"/>
  <c r="V87" i="11"/>
  <c r="BE87" i="11" s="1"/>
  <c r="Q54" i="11"/>
  <c r="O91" i="11" s="1"/>
  <c r="P54" i="11"/>
  <c r="N91" i="11" s="1"/>
  <c r="O42" i="11"/>
  <c r="M89" i="11" s="1"/>
  <c r="L96" i="11"/>
  <c r="P84" i="11"/>
  <c r="Q10" i="11"/>
  <c r="O84" i="11" s="1"/>
  <c r="R96" i="11"/>
  <c r="R3" i="11" s="1"/>
  <c r="T84" i="11"/>
  <c r="BD86" i="11"/>
  <c r="P86" i="11"/>
  <c r="BD93" i="11"/>
  <c r="BD91" i="11"/>
  <c r="P91" i="11"/>
  <c r="BD90" i="11"/>
  <c r="P90" i="11"/>
  <c r="P89" i="11"/>
  <c r="Q42" i="11"/>
  <c r="O89" i="11" s="1"/>
  <c r="O10" i="11"/>
  <c r="M84" i="11" s="1"/>
  <c r="AN9" i="17" l="1"/>
  <c r="AH9" i="17"/>
  <c r="AK9" i="17"/>
  <c r="AO9" i="17" s="1"/>
  <c r="AQ9" i="17"/>
  <c r="AE9" i="17"/>
  <c r="AT9" i="17"/>
  <c r="AQ11" i="17"/>
  <c r="AT11" i="17"/>
  <c r="AH11" i="17"/>
  <c r="AN11" i="17"/>
  <c r="AK11" i="17"/>
  <c r="AE11" i="17"/>
  <c r="AI11" i="17" s="1"/>
  <c r="BE7" i="17"/>
  <c r="BM7" i="17"/>
  <c r="AK7" i="17"/>
  <c r="AK8" i="17"/>
  <c r="BO7" i="17"/>
  <c r="BG7" i="17"/>
  <c r="AU7" i="17"/>
  <c r="A33" i="17" s="1"/>
  <c r="AI7" i="17"/>
  <c r="AE8" i="17"/>
  <c r="AO7" i="17"/>
  <c r="BI7" i="17"/>
  <c r="AQ8" i="17"/>
  <c r="AT8" i="17"/>
  <c r="AH8" i="17"/>
  <c r="BK7" i="17"/>
  <c r="BC7" i="17"/>
  <c r="AQ7" i="17"/>
  <c r="AE7" i="17"/>
  <c r="AN8" i="17"/>
  <c r="BA7" i="17"/>
  <c r="BQ7" i="17"/>
  <c r="AN10" i="17"/>
  <c r="AK10" i="17"/>
  <c r="AO10" i="17" s="1"/>
  <c r="AH10" i="17"/>
  <c r="AQ10" i="17"/>
  <c r="AE10" i="17"/>
  <c r="AI10" i="17" s="1"/>
  <c r="AT10" i="17"/>
  <c r="AH14" i="17"/>
  <c r="AT14" i="17"/>
  <c r="AT12" i="17" s="1"/>
  <c r="AK14" i="17"/>
  <c r="AK12" i="17" s="1"/>
  <c r="AB12" i="17"/>
  <c r="AH12" i="17" s="1"/>
  <c r="AQ14" i="17"/>
  <c r="AQ12" i="17" s="1"/>
  <c r="AE14" i="17"/>
  <c r="AE12" i="17" s="1"/>
  <c r="AI12" i="17" s="1"/>
  <c r="AN14" i="17"/>
  <c r="AN12" i="17" s="1"/>
  <c r="I112" i="11"/>
  <c r="I125" i="11" s="1"/>
  <c r="BQ94" i="11"/>
  <c r="AL7" i="13"/>
  <c r="AR7" i="13"/>
  <c r="BC84" i="11"/>
  <c r="D102" i="11"/>
  <c r="BL84" i="11"/>
  <c r="BF91" i="11"/>
  <c r="BG91" i="11"/>
  <c r="BF87" i="11"/>
  <c r="BE90" i="11"/>
  <c r="BG86" i="11"/>
  <c r="BP86" i="11"/>
  <c r="BG90" i="11"/>
  <c r="BG85" i="11"/>
  <c r="BE91" i="11"/>
  <c r="BF93" i="11"/>
  <c r="BE93" i="11"/>
  <c r="C107" i="11"/>
  <c r="BL89" i="11"/>
  <c r="BE85" i="11"/>
  <c r="BE88" i="11"/>
  <c r="BE86" i="11"/>
  <c r="BN86" i="11"/>
  <c r="E111" i="11"/>
  <c r="E124" i="11" s="1"/>
  <c r="BL93" i="11"/>
  <c r="Y93" i="11"/>
  <c r="K96" i="11"/>
  <c r="C154" i="11"/>
  <c r="C141" i="11"/>
  <c r="C128" i="11"/>
  <c r="K115" i="11"/>
  <c r="C155" i="11"/>
  <c r="C142" i="11"/>
  <c r="C129" i="11"/>
  <c r="K129" i="11"/>
  <c r="K142" i="11"/>
  <c r="K155" i="11"/>
  <c r="G154" i="11"/>
  <c r="G165" i="11" s="1"/>
  <c r="G141" i="11"/>
  <c r="G152" i="11" s="1"/>
  <c r="G128" i="11"/>
  <c r="G139" i="11" s="1"/>
  <c r="G126" i="11"/>
  <c r="I103" i="11"/>
  <c r="I116" i="11" s="1"/>
  <c r="BQ85" i="11"/>
  <c r="D155" i="11"/>
  <c r="D142" i="11"/>
  <c r="D129" i="11"/>
  <c r="E108" i="11"/>
  <c r="E121" i="11" s="1"/>
  <c r="BL90" i="11"/>
  <c r="AK90" i="11"/>
  <c r="AQ90" i="11"/>
  <c r="C163" i="11"/>
  <c r="C150" i="11"/>
  <c r="C137" i="11"/>
  <c r="K137" i="11"/>
  <c r="K150" i="11"/>
  <c r="K163" i="11"/>
  <c r="C160" i="11"/>
  <c r="C147" i="11"/>
  <c r="C134" i="11"/>
  <c r="K134" i="11"/>
  <c r="K147" i="11"/>
  <c r="K160" i="11"/>
  <c r="C158" i="11"/>
  <c r="C145" i="11"/>
  <c r="C132" i="11"/>
  <c r="K132" i="11"/>
  <c r="K145" i="11"/>
  <c r="K158" i="11"/>
  <c r="I158" i="11"/>
  <c r="I145" i="11"/>
  <c r="I132" i="11"/>
  <c r="C157" i="11"/>
  <c r="C144" i="11"/>
  <c r="C131" i="11"/>
  <c r="K131" i="11"/>
  <c r="K144" i="11"/>
  <c r="K157" i="11"/>
  <c r="H160" i="11"/>
  <c r="H147" i="11"/>
  <c r="H134" i="11"/>
  <c r="H155" i="11"/>
  <c r="H142" i="11"/>
  <c r="H129" i="11"/>
  <c r="H158" i="11"/>
  <c r="H145" i="11"/>
  <c r="H132" i="11"/>
  <c r="I109" i="11"/>
  <c r="I122" i="11" s="1"/>
  <c r="BQ91" i="11"/>
  <c r="K109" i="11"/>
  <c r="K122" i="11" s="1"/>
  <c r="C122" i="11"/>
  <c r="H109" i="11"/>
  <c r="H122" i="11" s="1"/>
  <c r="BH91" i="11"/>
  <c r="AB14" i="13"/>
  <c r="AB17" i="13"/>
  <c r="AB15" i="13"/>
  <c r="AB10" i="13"/>
  <c r="U14" i="13"/>
  <c r="AB8" i="13"/>
  <c r="AB16" i="13"/>
  <c r="AB11" i="13"/>
  <c r="AB9" i="13"/>
  <c r="D163" i="11"/>
  <c r="D150" i="11"/>
  <c r="D137" i="11"/>
  <c r="H111" i="11"/>
  <c r="H124" i="11" s="1"/>
  <c r="BH93" i="11"/>
  <c r="I104" i="11"/>
  <c r="I117" i="11" s="1"/>
  <c r="BQ86" i="11"/>
  <c r="K104" i="11"/>
  <c r="C117" i="11"/>
  <c r="H104" i="11"/>
  <c r="H117" i="11" s="1"/>
  <c r="BH86" i="11"/>
  <c r="AA10" i="13"/>
  <c r="AA9" i="13"/>
  <c r="AF7" i="13"/>
  <c r="AA15" i="13"/>
  <c r="AA13" i="13"/>
  <c r="AA17" i="13"/>
  <c r="AA11" i="13"/>
  <c r="AA8" i="13"/>
  <c r="AA16" i="13"/>
  <c r="AA12" i="13"/>
  <c r="I105" i="11"/>
  <c r="I118" i="11" s="1"/>
  <c r="BQ87" i="11"/>
  <c r="D157" i="11"/>
  <c r="D144" i="11"/>
  <c r="D131" i="11"/>
  <c r="H105" i="11"/>
  <c r="H118" i="11" s="1"/>
  <c r="BH87" i="11"/>
  <c r="P97" i="11"/>
  <c r="P4" i="11" s="1"/>
  <c r="K3" i="11"/>
  <c r="E110" i="11"/>
  <c r="AF92" i="11"/>
  <c r="BO92" i="11" s="1"/>
  <c r="AG92" i="11"/>
  <c r="BP92" i="11" s="1"/>
  <c r="AD92" i="11"/>
  <c r="AE92" i="11"/>
  <c r="BN92" i="11" s="1"/>
  <c r="BC92" i="11"/>
  <c r="BL92" i="11"/>
  <c r="C110" i="11"/>
  <c r="K110" i="11" s="1"/>
  <c r="K123" i="11" s="1"/>
  <c r="M103" i="11"/>
  <c r="C164" i="11"/>
  <c r="C138" i="11"/>
  <c r="C151" i="11"/>
  <c r="I164" i="11"/>
  <c r="I138" i="11"/>
  <c r="I151" i="11"/>
  <c r="H125" i="11"/>
  <c r="AF90" i="11"/>
  <c r="BO90" i="11" s="1"/>
  <c r="AG90" i="11"/>
  <c r="BP90" i="11" s="1"/>
  <c r="AD90" i="11"/>
  <c r="AE90" i="11"/>
  <c r="BN90" i="11" s="1"/>
  <c r="AG87" i="11"/>
  <c r="BP87" i="11" s="1"/>
  <c r="AF87" i="11"/>
  <c r="BO87" i="11" s="1"/>
  <c r="AE87" i="11"/>
  <c r="BN87" i="11" s="1"/>
  <c r="AD87" i="11"/>
  <c r="AF89" i="11"/>
  <c r="AG89" i="11"/>
  <c r="AD89" i="11"/>
  <c r="AH89" i="11" s="1"/>
  <c r="AE89" i="11"/>
  <c r="AG93" i="11"/>
  <c r="BP93" i="11" s="1"/>
  <c r="AF93" i="11"/>
  <c r="BO93" i="11" s="1"/>
  <c r="AE93" i="11"/>
  <c r="BN93" i="11" s="1"/>
  <c r="AD93" i="11"/>
  <c r="AA96" i="11"/>
  <c r="AA3" i="11" s="1"/>
  <c r="AF85" i="11"/>
  <c r="BO85" i="11" s="1"/>
  <c r="AG85" i="11"/>
  <c r="BP85" i="11" s="1"/>
  <c r="AD85" i="11"/>
  <c r="AE85" i="11"/>
  <c r="BN85" i="11" s="1"/>
  <c r="AG88" i="11"/>
  <c r="BP88" i="11" s="1"/>
  <c r="AF88" i="11"/>
  <c r="BO88" i="11" s="1"/>
  <c r="AE88" i="11"/>
  <c r="BN88" i="11" s="1"/>
  <c r="AD88" i="11"/>
  <c r="AF91" i="11"/>
  <c r="BO91" i="11" s="1"/>
  <c r="AG91" i="11"/>
  <c r="BP91" i="11" s="1"/>
  <c r="AD91" i="11"/>
  <c r="AE91" i="11"/>
  <c r="BN91" i="11" s="1"/>
  <c r="AF94" i="11"/>
  <c r="BO94" i="11" s="1"/>
  <c r="AG94" i="11"/>
  <c r="BP94" i="11" s="1"/>
  <c r="AD94" i="11"/>
  <c r="AE94" i="11"/>
  <c r="BN94" i="11" s="1"/>
  <c r="BG87" i="11"/>
  <c r="BC89" i="11"/>
  <c r="H107" i="11" s="1"/>
  <c r="H120" i="11" s="1"/>
  <c r="AW89" i="11"/>
  <c r="BN89" i="11" s="1"/>
  <c r="AY89" i="11"/>
  <c r="AV89" i="11"/>
  <c r="AX89" i="11"/>
  <c r="AU96" i="11"/>
  <c r="AU3" i="11" s="1"/>
  <c r="N96" i="11"/>
  <c r="N3" i="11" s="1"/>
  <c r="O96" i="11"/>
  <c r="M96" i="11"/>
  <c r="T96" i="11"/>
  <c r="T3" i="11" s="1"/>
  <c r="W84" i="11"/>
  <c r="U84" i="11"/>
  <c r="X84" i="11"/>
  <c r="V84" i="11"/>
  <c r="P96" i="11"/>
  <c r="L3" i="11"/>
  <c r="Y87" i="11"/>
  <c r="BD87" i="11"/>
  <c r="AI9" i="17" l="1"/>
  <c r="AU12" i="17"/>
  <c r="AO12" i="17"/>
  <c r="BA10" i="17"/>
  <c r="BM10" i="17" s="1"/>
  <c r="BG10" i="17"/>
  <c r="AU8" i="17"/>
  <c r="AO8" i="17"/>
  <c r="BG11" i="17"/>
  <c r="BA11" i="17"/>
  <c r="BM11" i="17" s="1"/>
  <c r="AU9" i="17"/>
  <c r="BO7" i="13"/>
  <c r="BQ7" i="13"/>
  <c r="BM7" i="13"/>
  <c r="BA12" i="17"/>
  <c r="BM12" i="17" s="1"/>
  <c r="BG12" i="17"/>
  <c r="AU10" i="17"/>
  <c r="BI10" i="17"/>
  <c r="BC10" i="17"/>
  <c r="BO10" i="17" s="1"/>
  <c r="AI8" i="17"/>
  <c r="AO11" i="17"/>
  <c r="AU11" i="17"/>
  <c r="BA9" i="17"/>
  <c r="BM9" i="17" s="1"/>
  <c r="BG9" i="17"/>
  <c r="BI9" i="17"/>
  <c r="BC9" i="17"/>
  <c r="BO9" i="17" s="1"/>
  <c r="V96" i="11"/>
  <c r="V3" i="11" s="1"/>
  <c r="X96" i="11"/>
  <c r="X3" i="11" s="1"/>
  <c r="BO89" i="11"/>
  <c r="AY96" i="11"/>
  <c r="AY3" i="11" s="1"/>
  <c r="BP89" i="11"/>
  <c r="H159" i="11"/>
  <c r="H146" i="11"/>
  <c r="H133" i="11"/>
  <c r="BM94" i="11"/>
  <c r="AH94" i="11"/>
  <c r="AH91" i="11"/>
  <c r="BM91" i="11"/>
  <c r="AH88" i="11"/>
  <c r="BM88" i="11"/>
  <c r="AH85" i="11"/>
  <c r="BM85" i="11"/>
  <c r="AH93" i="11"/>
  <c r="BM93" i="11"/>
  <c r="AH87" i="11"/>
  <c r="BM87" i="11"/>
  <c r="AH90" i="11"/>
  <c r="BM90" i="11"/>
  <c r="K136" i="11"/>
  <c r="K149" i="11"/>
  <c r="K162" i="11"/>
  <c r="H157" i="11"/>
  <c r="H144" i="11"/>
  <c r="H131" i="11"/>
  <c r="I157" i="11"/>
  <c r="I144" i="11"/>
  <c r="I131" i="11"/>
  <c r="AL8" i="13"/>
  <c r="AR8" i="13"/>
  <c r="AF8" i="13"/>
  <c r="AR11" i="13"/>
  <c r="AL11" i="13"/>
  <c r="AF11" i="13"/>
  <c r="AR13" i="13"/>
  <c r="AR12" i="13" s="1"/>
  <c r="AL13" i="13"/>
  <c r="AL12" i="13" s="1"/>
  <c r="AF13" i="13"/>
  <c r="AF12" i="13" s="1"/>
  <c r="AR9" i="13"/>
  <c r="AF9" i="13"/>
  <c r="AL9" i="13"/>
  <c r="AR10" i="13"/>
  <c r="AF10" i="13"/>
  <c r="AL10" i="13"/>
  <c r="H156" i="11"/>
  <c r="H143" i="11"/>
  <c r="H130" i="11"/>
  <c r="C156" i="11"/>
  <c r="C143" i="11"/>
  <c r="C130" i="11"/>
  <c r="K117" i="11"/>
  <c r="I156" i="11"/>
  <c r="I143" i="11"/>
  <c r="I130" i="11"/>
  <c r="H163" i="11"/>
  <c r="H150" i="11"/>
  <c r="H137" i="11"/>
  <c r="AH9" i="13"/>
  <c r="AN9" i="13"/>
  <c r="AQ9" i="13"/>
  <c r="AK9" i="13"/>
  <c r="AO9" i="13" s="1"/>
  <c r="AE9" i="13"/>
  <c r="AI9" i="13" s="1"/>
  <c r="AT9" i="13"/>
  <c r="AH11" i="13"/>
  <c r="AN11" i="13"/>
  <c r="AT11" i="13"/>
  <c r="AQ11" i="13"/>
  <c r="AK11" i="13"/>
  <c r="AE11" i="13"/>
  <c r="AH8" i="13"/>
  <c r="AN8" i="13"/>
  <c r="AK8" i="13"/>
  <c r="AE8" i="13"/>
  <c r="BI7" i="13"/>
  <c r="BE7" i="13"/>
  <c r="BA7" i="13"/>
  <c r="AQ7" i="13"/>
  <c r="AK7" i="13"/>
  <c r="AE7" i="13"/>
  <c r="AT8" i="13"/>
  <c r="AQ8" i="13"/>
  <c r="BK7" i="13"/>
  <c r="BG7" i="13"/>
  <c r="BC7" i="13"/>
  <c r="AU7" i="13"/>
  <c r="A33" i="13" s="1"/>
  <c r="AO7" i="13"/>
  <c r="AI7" i="13"/>
  <c r="AQ10" i="13"/>
  <c r="AN10" i="13"/>
  <c r="AE10" i="13"/>
  <c r="AT10" i="13"/>
  <c r="AH10" i="13"/>
  <c r="AK10" i="13"/>
  <c r="AB12" i="13"/>
  <c r="AH12" i="13" s="1"/>
  <c r="AK14" i="13"/>
  <c r="AK12" i="13" s="1"/>
  <c r="AT14" i="13"/>
  <c r="AT12" i="13" s="1"/>
  <c r="AE14" i="13"/>
  <c r="AE12" i="13" s="1"/>
  <c r="AQ14" i="13"/>
  <c r="AQ12" i="13" s="1"/>
  <c r="AN14" i="13"/>
  <c r="AN12" i="13" s="1"/>
  <c r="AH14" i="13"/>
  <c r="H161" i="11"/>
  <c r="H148" i="11"/>
  <c r="H135" i="11"/>
  <c r="C161" i="11"/>
  <c r="C148" i="11"/>
  <c r="C135" i="11"/>
  <c r="K135" i="11"/>
  <c r="K148" i="11"/>
  <c r="K161" i="11"/>
  <c r="I161" i="11"/>
  <c r="I148" i="11"/>
  <c r="I135" i="11"/>
  <c r="I108" i="11"/>
  <c r="I121" i="11" s="1"/>
  <c r="BQ90" i="11"/>
  <c r="E160" i="11"/>
  <c r="E147" i="11"/>
  <c r="E134" i="11"/>
  <c r="I155" i="11"/>
  <c r="I142" i="11"/>
  <c r="I129" i="11"/>
  <c r="K128" i="11"/>
  <c r="K141" i="11"/>
  <c r="K154" i="11"/>
  <c r="I111" i="11"/>
  <c r="I124" i="11" s="1"/>
  <c r="BQ93" i="11"/>
  <c r="E163" i="11"/>
  <c r="E150" i="11"/>
  <c r="E137" i="11"/>
  <c r="I107" i="11"/>
  <c r="I120" i="11" s="1"/>
  <c r="BQ89" i="11"/>
  <c r="K107" i="11"/>
  <c r="C120" i="11"/>
  <c r="I102" i="11"/>
  <c r="I115" i="11" s="1"/>
  <c r="BQ84" i="11"/>
  <c r="D115" i="11"/>
  <c r="D113" i="11"/>
  <c r="H102" i="11"/>
  <c r="H115" i="11" s="1"/>
  <c r="BH84" i="11"/>
  <c r="C123" i="11"/>
  <c r="C113" i="11"/>
  <c r="H110" i="11"/>
  <c r="BH92" i="11"/>
  <c r="AH92" i="11"/>
  <c r="BM92" i="11"/>
  <c r="BC96" i="11"/>
  <c r="BH97" i="11" s="1"/>
  <c r="BQ92" i="11"/>
  <c r="I110" i="11"/>
  <c r="BL96" i="11"/>
  <c r="E123" i="11"/>
  <c r="E113" i="11"/>
  <c r="P3" i="11"/>
  <c r="M102" i="11"/>
  <c r="BH96" i="11"/>
  <c r="R102" i="11" s="1"/>
  <c r="H151" i="11"/>
  <c r="H164" i="11"/>
  <c r="H138" i="11"/>
  <c r="BM89" i="11"/>
  <c r="AW96" i="11"/>
  <c r="AW3" i="11" s="1"/>
  <c r="AJ96" i="11"/>
  <c r="AJ3" i="11" s="1"/>
  <c r="AF84" i="11"/>
  <c r="AC96" i="11"/>
  <c r="AE84" i="11"/>
  <c r="AD84" i="11"/>
  <c r="AG84" i="11"/>
  <c r="AZ89" i="11"/>
  <c r="AV96" i="11"/>
  <c r="BD89" i="11"/>
  <c r="BG89" i="11"/>
  <c r="BF89" i="11"/>
  <c r="AX96" i="11"/>
  <c r="AX3" i="11" s="1"/>
  <c r="BE89" i="11"/>
  <c r="BC3" i="11"/>
  <c r="BE84" i="11"/>
  <c r="W96" i="11"/>
  <c r="W3" i="11" s="1"/>
  <c r="BF84" i="11"/>
  <c r="BG84" i="11"/>
  <c r="U96" i="11"/>
  <c r="U3" i="11" s="1"/>
  <c r="BD84" i="11"/>
  <c r="M3" i="11"/>
  <c r="O3" i="11"/>
  <c r="AO8" i="13" l="1"/>
  <c r="AO11" i="13"/>
  <c r="BI11" i="13" s="1"/>
  <c r="BK11" i="17"/>
  <c r="H79" i="17"/>
  <c r="K85" i="17"/>
  <c r="L83" i="17"/>
  <c r="L82" i="17"/>
  <c r="H82" i="17"/>
  <c r="I81" i="17"/>
  <c r="K80" i="17"/>
  <c r="G80" i="17"/>
  <c r="J79" i="17"/>
  <c r="F79" i="17"/>
  <c r="J78" i="17"/>
  <c r="F78" i="17"/>
  <c r="K77" i="17"/>
  <c r="G77" i="17"/>
  <c r="C77" i="17"/>
  <c r="L85" i="17"/>
  <c r="I83" i="17"/>
  <c r="J81" i="17"/>
  <c r="H80" i="17"/>
  <c r="G79" i="17"/>
  <c r="G78" i="17"/>
  <c r="H77" i="17"/>
  <c r="L84" i="17"/>
  <c r="K82" i="17"/>
  <c r="H81" i="17"/>
  <c r="F80" i="17"/>
  <c r="E79" i="17"/>
  <c r="E78" i="17"/>
  <c r="F77" i="17"/>
  <c r="L86" i="17"/>
  <c r="K84" i="17"/>
  <c r="J83" i="17"/>
  <c r="J82" i="17"/>
  <c r="K81" i="17"/>
  <c r="G81" i="17"/>
  <c r="I80" i="17"/>
  <c r="L79" i="17"/>
  <c r="L78" i="17"/>
  <c r="H78" i="17"/>
  <c r="D78" i="17"/>
  <c r="I77" i="17"/>
  <c r="E77" i="17"/>
  <c r="BE11" i="17"/>
  <c r="J84" i="17"/>
  <c r="I82" i="17"/>
  <c r="L80" i="17"/>
  <c r="K79" i="17"/>
  <c r="K78" i="17"/>
  <c r="L77" i="17"/>
  <c r="D77" i="17"/>
  <c r="K83" i="17"/>
  <c r="L81" i="17"/>
  <c r="J80" i="17"/>
  <c r="I79" i="17"/>
  <c r="I78" i="17"/>
  <c r="J77" i="17"/>
  <c r="BG8" i="17"/>
  <c r="BA8" i="17"/>
  <c r="BM8" i="17" s="1"/>
  <c r="BI8" i="17"/>
  <c r="BC8" i="17"/>
  <c r="BO8" i="17" s="1"/>
  <c r="BC12" i="17"/>
  <c r="BO12" i="17" s="1"/>
  <c r="BI12" i="17"/>
  <c r="BI11" i="17"/>
  <c r="BC11" i="17"/>
  <c r="BO11" i="17" s="1"/>
  <c r="K71" i="17"/>
  <c r="L72" i="17"/>
  <c r="K70" i="17"/>
  <c r="J69" i="17"/>
  <c r="J68" i="17"/>
  <c r="K67" i="17"/>
  <c r="G67" i="17"/>
  <c r="I66" i="17"/>
  <c r="L65" i="17"/>
  <c r="H65" i="17"/>
  <c r="L64" i="17"/>
  <c r="H64" i="17"/>
  <c r="D64" i="17"/>
  <c r="I63" i="17"/>
  <c r="E63" i="17"/>
  <c r="BK10" i="17"/>
  <c r="J70" i="17"/>
  <c r="I68" i="17"/>
  <c r="L66" i="17"/>
  <c r="K65" i="17"/>
  <c r="K64" i="17"/>
  <c r="L63" i="17"/>
  <c r="D63" i="17"/>
  <c r="L70" i="17"/>
  <c r="K68" i="17"/>
  <c r="H67" i="17"/>
  <c r="F66" i="17"/>
  <c r="E65" i="17"/>
  <c r="E64" i="17"/>
  <c r="F63" i="17"/>
  <c r="L69" i="17"/>
  <c r="H68" i="17"/>
  <c r="K66" i="17"/>
  <c r="J65" i="17"/>
  <c r="J64" i="17"/>
  <c r="K63" i="17"/>
  <c r="C63" i="17"/>
  <c r="I69" i="17"/>
  <c r="H66" i="17"/>
  <c r="G64" i="17"/>
  <c r="BE10" i="17"/>
  <c r="L67" i="17"/>
  <c r="I65" i="17"/>
  <c r="J63" i="17"/>
  <c r="L68" i="17"/>
  <c r="I67" i="17"/>
  <c r="G66" i="17"/>
  <c r="F65" i="17"/>
  <c r="F64" i="17"/>
  <c r="G63" i="17"/>
  <c r="L71" i="17"/>
  <c r="J67" i="17"/>
  <c r="G65" i="17"/>
  <c r="H63" i="17"/>
  <c r="K69" i="17"/>
  <c r="J66" i="17"/>
  <c r="I64" i="17"/>
  <c r="L58" i="17"/>
  <c r="K56" i="17"/>
  <c r="J55" i="17"/>
  <c r="J54" i="17"/>
  <c r="K53" i="17"/>
  <c r="G53" i="17"/>
  <c r="I52" i="17"/>
  <c r="L51" i="17"/>
  <c r="H51" i="17"/>
  <c r="L50" i="17"/>
  <c r="H50" i="17"/>
  <c r="D50" i="17"/>
  <c r="I49" i="17"/>
  <c r="E49" i="17"/>
  <c r="BK9" i="17"/>
  <c r="J56" i="17"/>
  <c r="I54" i="17"/>
  <c r="L52" i="17"/>
  <c r="K51" i="17"/>
  <c r="K50" i="17"/>
  <c r="L49" i="17"/>
  <c r="D49" i="17"/>
  <c r="K55" i="17"/>
  <c r="L53" i="17"/>
  <c r="J52" i="17"/>
  <c r="I51" i="17"/>
  <c r="I50" i="17"/>
  <c r="J49" i="17"/>
  <c r="BE9" i="17"/>
  <c r="L55" i="17"/>
  <c r="H54" i="17"/>
  <c r="K52" i="17"/>
  <c r="J51" i="17"/>
  <c r="J50" i="17"/>
  <c r="K49" i="17"/>
  <c r="C49" i="17"/>
  <c r="I55" i="17"/>
  <c r="H52" i="17"/>
  <c r="G50" i="17"/>
  <c r="L56" i="17"/>
  <c r="H53" i="17"/>
  <c r="E51" i="17"/>
  <c r="F49" i="17"/>
  <c r="K57" i="17"/>
  <c r="L54" i="17"/>
  <c r="I53" i="17"/>
  <c r="G52" i="17"/>
  <c r="F51" i="17"/>
  <c r="F50" i="17"/>
  <c r="G49" i="17"/>
  <c r="L57" i="17"/>
  <c r="J53" i="17"/>
  <c r="G51" i="17"/>
  <c r="H49" i="17"/>
  <c r="K54" i="17"/>
  <c r="F52" i="17"/>
  <c r="E50" i="17"/>
  <c r="L44" i="17"/>
  <c r="K42" i="17"/>
  <c r="J41" i="17"/>
  <c r="J40" i="17"/>
  <c r="K39" i="17"/>
  <c r="G39" i="17"/>
  <c r="I38" i="17"/>
  <c r="L37" i="17"/>
  <c r="H37" i="17"/>
  <c r="L36" i="17"/>
  <c r="H36" i="17"/>
  <c r="D36" i="17"/>
  <c r="I35" i="17"/>
  <c r="E35" i="17"/>
  <c r="BE8" i="17"/>
  <c r="J42" i="17"/>
  <c r="I40" i="17"/>
  <c r="L38" i="17"/>
  <c r="K37" i="17"/>
  <c r="K36" i="17"/>
  <c r="L35" i="17"/>
  <c r="D35" i="17"/>
  <c r="K41" i="17"/>
  <c r="L39" i="17"/>
  <c r="J38" i="17"/>
  <c r="I37" i="17"/>
  <c r="L41" i="17"/>
  <c r="K38" i="17"/>
  <c r="J36" i="17"/>
  <c r="C35" i="17"/>
  <c r="H39" i="17"/>
  <c r="K43" i="17"/>
  <c r="L40" i="17"/>
  <c r="I39" i="17"/>
  <c r="G38" i="17"/>
  <c r="F37" i="17"/>
  <c r="F36" i="17"/>
  <c r="G35" i="17"/>
  <c r="L43" i="17"/>
  <c r="J39" i="17"/>
  <c r="G37" i="17"/>
  <c r="H35" i="17"/>
  <c r="K40" i="17"/>
  <c r="F38" i="17"/>
  <c r="I36" i="17"/>
  <c r="J35" i="17"/>
  <c r="BK8" i="17"/>
  <c r="H40" i="17"/>
  <c r="J37" i="17"/>
  <c r="K35" i="17"/>
  <c r="I41" i="17"/>
  <c r="H38" i="17"/>
  <c r="G36" i="17"/>
  <c r="L42" i="17"/>
  <c r="E37" i="17"/>
  <c r="E36" i="17"/>
  <c r="F35" i="17"/>
  <c r="L100" i="17"/>
  <c r="K98" i="17"/>
  <c r="J97" i="17"/>
  <c r="J96" i="17"/>
  <c r="K95" i="17"/>
  <c r="G95" i="17"/>
  <c r="I94" i="17"/>
  <c r="L93" i="17"/>
  <c r="H93" i="17"/>
  <c r="L92" i="17"/>
  <c r="H92" i="17"/>
  <c r="D92" i="17"/>
  <c r="I91" i="17"/>
  <c r="E91" i="17"/>
  <c r="BK12" i="17"/>
  <c r="J98" i="17"/>
  <c r="I96" i="17"/>
  <c r="L94" i="17"/>
  <c r="K93" i="17"/>
  <c r="K92" i="17"/>
  <c r="L91" i="17"/>
  <c r="D91" i="17"/>
  <c r="L98" i="17"/>
  <c r="K96" i="17"/>
  <c r="H95" i="17"/>
  <c r="F94" i="17"/>
  <c r="E93" i="17"/>
  <c r="E92" i="17"/>
  <c r="F91" i="17"/>
  <c r="K99" i="17"/>
  <c r="L97" i="17"/>
  <c r="L96" i="17"/>
  <c r="H96" i="17"/>
  <c r="I95" i="17"/>
  <c r="K94" i="17"/>
  <c r="G94" i="17"/>
  <c r="J93" i="17"/>
  <c r="F93" i="17"/>
  <c r="J92" i="17"/>
  <c r="F92" i="17"/>
  <c r="K91" i="17"/>
  <c r="G91" i="17"/>
  <c r="C91" i="17"/>
  <c r="L99" i="17"/>
  <c r="I97" i="17"/>
  <c r="J95" i="17"/>
  <c r="H94" i="17"/>
  <c r="G93" i="17"/>
  <c r="G92" i="17"/>
  <c r="H91" i="17"/>
  <c r="BE12" i="17"/>
  <c r="K97" i="17"/>
  <c r="L95" i="17"/>
  <c r="J94" i="17"/>
  <c r="I93" i="17"/>
  <c r="I92" i="17"/>
  <c r="J91" i="17"/>
  <c r="AO10" i="13"/>
  <c r="BC10" i="13" s="1"/>
  <c r="BO10" i="13" s="1"/>
  <c r="AU8" i="13"/>
  <c r="AI8" i="13"/>
  <c r="BG8" i="13" s="1"/>
  <c r="AI11" i="13"/>
  <c r="AU11" i="13"/>
  <c r="BK11" i="13" s="1"/>
  <c r="AG96" i="11"/>
  <c r="AG3" i="11" s="1"/>
  <c r="BP84" i="11"/>
  <c r="BP96" i="11" s="1"/>
  <c r="AD96" i="11"/>
  <c r="AD3" i="11" s="1"/>
  <c r="AH84" i="11"/>
  <c r="BM84" i="11"/>
  <c r="AE96" i="11"/>
  <c r="AE3" i="11" s="1"/>
  <c r="BN84" i="11"/>
  <c r="BN96" i="11" s="1"/>
  <c r="AF96" i="11"/>
  <c r="AF3" i="11" s="1"/>
  <c r="BO84" i="11"/>
  <c r="BO96" i="11" s="1"/>
  <c r="H154" i="11"/>
  <c r="H141" i="11"/>
  <c r="H128" i="11"/>
  <c r="D154" i="11"/>
  <c r="D165" i="11" s="1"/>
  <c r="D141" i="11"/>
  <c r="D152" i="11" s="1"/>
  <c r="D128" i="11"/>
  <c r="D139" i="11" s="1"/>
  <c r="D126" i="11"/>
  <c r="I154" i="11"/>
  <c r="I141" i="11"/>
  <c r="I128" i="11"/>
  <c r="C159" i="11"/>
  <c r="C146" i="11"/>
  <c r="C133" i="11"/>
  <c r="K120" i="11"/>
  <c r="K113" i="11"/>
  <c r="I159" i="11"/>
  <c r="I146" i="11"/>
  <c r="I133" i="11"/>
  <c r="I163" i="11"/>
  <c r="I150" i="11"/>
  <c r="I137" i="11"/>
  <c r="I160" i="11"/>
  <c r="I147" i="11"/>
  <c r="I134" i="11"/>
  <c r="BI10" i="13"/>
  <c r="AI10" i="13"/>
  <c r="AU10" i="13"/>
  <c r="BE8" i="13"/>
  <c r="BC8" i="13"/>
  <c r="BO8" i="13" s="1"/>
  <c r="BI8" i="13"/>
  <c r="BC11" i="13"/>
  <c r="BO11" i="13" s="1"/>
  <c r="BA9" i="13"/>
  <c r="BM9" i="13" s="1"/>
  <c r="BG9" i="13"/>
  <c r="BC9" i="13"/>
  <c r="BO9" i="13" s="1"/>
  <c r="BI9" i="13"/>
  <c r="AU9" i="13"/>
  <c r="K130" i="11"/>
  <c r="K143" i="11"/>
  <c r="K156" i="11"/>
  <c r="AI12" i="13"/>
  <c r="BG12" i="13" s="1"/>
  <c r="AO12" i="13"/>
  <c r="BI12" i="13" s="1"/>
  <c r="AU12" i="13"/>
  <c r="BK12" i="13" s="1"/>
  <c r="BQ97" i="11"/>
  <c r="S103" i="11" s="1"/>
  <c r="BQ96" i="11"/>
  <c r="S102" i="11" s="1"/>
  <c r="AH97" i="11"/>
  <c r="O103" i="11" s="1"/>
  <c r="AC3" i="11"/>
  <c r="AH96" i="11"/>
  <c r="AH3" i="11" s="1"/>
  <c r="BM96" i="11"/>
  <c r="E149" i="11"/>
  <c r="E152" i="11" s="1"/>
  <c r="E162" i="11"/>
  <c r="E165" i="11" s="1"/>
  <c r="E136" i="11"/>
  <c r="E139" i="11" s="1"/>
  <c r="E126" i="11"/>
  <c r="I123" i="11"/>
  <c r="I113" i="11"/>
  <c r="H123" i="11"/>
  <c r="H113" i="11"/>
  <c r="C149" i="11"/>
  <c r="C152" i="11" s="1"/>
  <c r="C162" i="11"/>
  <c r="C136" i="11"/>
  <c r="C126" i="11"/>
  <c r="N102" i="11"/>
  <c r="BH4" i="11"/>
  <c r="R103" i="11"/>
  <c r="AO96" i="11"/>
  <c r="AO3" i="11" s="1"/>
  <c r="AP96" i="11"/>
  <c r="AP3" i="11" s="1"/>
  <c r="AM96" i="11"/>
  <c r="AN96" i="11"/>
  <c r="AN3" i="11" s="1"/>
  <c r="AL96" i="11"/>
  <c r="AL3" i="11" s="1"/>
  <c r="BD96" i="11"/>
  <c r="BD3" i="11" s="1"/>
  <c r="BG96" i="11"/>
  <c r="BG3" i="11" s="1"/>
  <c r="AV3" i="11"/>
  <c r="AZ96" i="11"/>
  <c r="BE96" i="11"/>
  <c r="BE3" i="11" s="1"/>
  <c r="BF96" i="11"/>
  <c r="BF3" i="11" s="1"/>
  <c r="Y96" i="11"/>
  <c r="Y3" i="11" s="1"/>
  <c r="C165" i="11" l="1"/>
  <c r="H102" i="17"/>
  <c r="H101" i="17"/>
  <c r="G102" i="17"/>
  <c r="G101" i="17"/>
  <c r="D101" i="17"/>
  <c r="D102" i="17"/>
  <c r="E101" i="17"/>
  <c r="E102" i="17"/>
  <c r="F45" i="17"/>
  <c r="F46" i="17"/>
  <c r="L187" i="17"/>
  <c r="K186" i="17"/>
  <c r="K185" i="17"/>
  <c r="L184" i="17"/>
  <c r="H184" i="17"/>
  <c r="J183" i="17"/>
  <c r="L188" i="17"/>
  <c r="I186" i="17"/>
  <c r="J184" i="17"/>
  <c r="I185" i="17"/>
  <c r="H183" i="17"/>
  <c r="K182" i="17"/>
  <c r="G182" i="17"/>
  <c r="K181" i="17"/>
  <c r="G181" i="17"/>
  <c r="L180" i="17"/>
  <c r="H180" i="17"/>
  <c r="D180" i="17"/>
  <c r="K187" i="17"/>
  <c r="J185" i="17"/>
  <c r="G184" i="17"/>
  <c r="L182" i="17"/>
  <c r="L181" i="17"/>
  <c r="D181" i="17"/>
  <c r="E180" i="17"/>
  <c r="L186" i="17"/>
  <c r="H185" i="17"/>
  <c r="K183" i="17"/>
  <c r="J182" i="17"/>
  <c r="J181" i="17"/>
  <c r="K180" i="17"/>
  <c r="C180" i="17"/>
  <c r="J187" i="17"/>
  <c r="L183" i="17"/>
  <c r="F183" i="17"/>
  <c r="I182" i="17"/>
  <c r="E182" i="17"/>
  <c r="I181" i="17"/>
  <c r="E181" i="17"/>
  <c r="J180" i="17"/>
  <c r="F180" i="17"/>
  <c r="L189" i="17"/>
  <c r="J186" i="17"/>
  <c r="K184" i="17"/>
  <c r="I183" i="17"/>
  <c r="H182" i="17"/>
  <c r="H181" i="17"/>
  <c r="I180" i="17"/>
  <c r="K188" i="17"/>
  <c r="L185" i="17"/>
  <c r="I184" i="17"/>
  <c r="G183" i="17"/>
  <c r="F182" i="17"/>
  <c r="F181" i="17"/>
  <c r="G180" i="17"/>
  <c r="L45" i="17"/>
  <c r="L46" i="17"/>
  <c r="K115" i="17"/>
  <c r="L113" i="17"/>
  <c r="L112" i="17"/>
  <c r="H112" i="17"/>
  <c r="I111" i="17"/>
  <c r="K110" i="17"/>
  <c r="G110" i="17"/>
  <c r="J109" i="17"/>
  <c r="F109" i="17"/>
  <c r="J108" i="17"/>
  <c r="F108" i="17"/>
  <c r="K107" i="17"/>
  <c r="G107" i="17"/>
  <c r="C107" i="17"/>
  <c r="L115" i="17"/>
  <c r="I113" i="17"/>
  <c r="J111" i="17"/>
  <c r="H110" i="17"/>
  <c r="G109" i="17"/>
  <c r="G108" i="17"/>
  <c r="H107" i="17"/>
  <c r="L114" i="17"/>
  <c r="K112" i="17"/>
  <c r="H111" i="17"/>
  <c r="F110" i="17"/>
  <c r="E109" i="17"/>
  <c r="E108" i="17"/>
  <c r="F107" i="17"/>
  <c r="L116" i="17"/>
  <c r="K114" i="17"/>
  <c r="J113" i="17"/>
  <c r="J112" i="17"/>
  <c r="K111" i="17"/>
  <c r="G111" i="17"/>
  <c r="I110" i="17"/>
  <c r="L109" i="17"/>
  <c r="H109" i="17"/>
  <c r="L108" i="17"/>
  <c r="H108" i="17"/>
  <c r="D108" i="17"/>
  <c r="I107" i="17"/>
  <c r="E107" i="17"/>
  <c r="BQ8" i="17"/>
  <c r="J114" i="17"/>
  <c r="I112" i="17"/>
  <c r="L110" i="17"/>
  <c r="K109" i="17"/>
  <c r="K108" i="17"/>
  <c r="L107" i="17"/>
  <c r="D107" i="17"/>
  <c r="K113" i="17"/>
  <c r="L111" i="17"/>
  <c r="J110" i="17"/>
  <c r="I109" i="17"/>
  <c r="I108" i="17"/>
  <c r="J107" i="17"/>
  <c r="I46" i="17"/>
  <c r="I45" i="17"/>
  <c r="H59" i="17"/>
  <c r="H60" i="17"/>
  <c r="G59" i="17"/>
  <c r="G60" i="17"/>
  <c r="C59" i="17"/>
  <c r="C60" i="17"/>
  <c r="J59" i="17"/>
  <c r="J60" i="17"/>
  <c r="D59" i="17"/>
  <c r="D60" i="17"/>
  <c r="E59" i="17"/>
  <c r="E60" i="17"/>
  <c r="L142" i="17"/>
  <c r="K141" i="17"/>
  <c r="K140" i="17"/>
  <c r="L139" i="17"/>
  <c r="H139" i="17"/>
  <c r="K143" i="17"/>
  <c r="L140" i="17"/>
  <c r="I139" i="17"/>
  <c r="I138" i="17"/>
  <c r="L137" i="17"/>
  <c r="H137" i="17"/>
  <c r="L136" i="17"/>
  <c r="H136" i="17"/>
  <c r="D136" i="17"/>
  <c r="I135" i="17"/>
  <c r="E135" i="17"/>
  <c r="K142" i="17"/>
  <c r="G139" i="17"/>
  <c r="K137" i="17"/>
  <c r="K136" i="17"/>
  <c r="L135" i="17"/>
  <c r="D135" i="17"/>
  <c r="J141" i="17"/>
  <c r="J138" i="17"/>
  <c r="I137" i="17"/>
  <c r="I136" i="17"/>
  <c r="J135" i="17"/>
  <c r="BQ10" i="17"/>
  <c r="L143" i="17"/>
  <c r="J142" i="17"/>
  <c r="I141" i="17"/>
  <c r="I140" i="17"/>
  <c r="J139" i="17"/>
  <c r="L138" i="17"/>
  <c r="L141" i="17"/>
  <c r="H140" i="17"/>
  <c r="K138" i="17"/>
  <c r="G138" i="17"/>
  <c r="J137" i="17"/>
  <c r="F137" i="17"/>
  <c r="J136" i="17"/>
  <c r="F136" i="17"/>
  <c r="K135" i="17"/>
  <c r="G135" i="17"/>
  <c r="C135" i="17"/>
  <c r="J140" i="17"/>
  <c r="H138" i="17"/>
  <c r="G137" i="17"/>
  <c r="G136" i="17"/>
  <c r="H135" i="17"/>
  <c r="L144" i="17"/>
  <c r="K139" i="17"/>
  <c r="F138" i="17"/>
  <c r="E137" i="17"/>
  <c r="E136" i="17"/>
  <c r="F135" i="17"/>
  <c r="C73" i="17"/>
  <c r="C74" i="17"/>
  <c r="D73" i="17"/>
  <c r="D74" i="17"/>
  <c r="E73" i="17"/>
  <c r="E74" i="17"/>
  <c r="L88" i="17"/>
  <c r="L87" i="17"/>
  <c r="BQ11" i="17"/>
  <c r="L157" i="17"/>
  <c r="J156" i="17"/>
  <c r="I155" i="17"/>
  <c r="I154" i="17"/>
  <c r="J153" i="17"/>
  <c r="L152" i="17"/>
  <c r="H152" i="17"/>
  <c r="K151" i="17"/>
  <c r="G151" i="17"/>
  <c r="K150" i="17"/>
  <c r="G150" i="17"/>
  <c r="L149" i="17"/>
  <c r="H149" i="17"/>
  <c r="D149" i="17"/>
  <c r="K156" i="17"/>
  <c r="J154" i="17"/>
  <c r="G153" i="17"/>
  <c r="L151" i="17"/>
  <c r="L150" i="17"/>
  <c r="D150" i="17"/>
  <c r="E149" i="17"/>
  <c r="H154" i="17"/>
  <c r="J151" i="17"/>
  <c r="K149" i="17"/>
  <c r="K157" i="17"/>
  <c r="I153" i="17"/>
  <c r="F151" i="17"/>
  <c r="G149" i="17"/>
  <c r="K155" i="17"/>
  <c r="L153" i="17"/>
  <c r="J152" i="17"/>
  <c r="I151" i="17"/>
  <c r="I150" i="17"/>
  <c r="J149" i="17"/>
  <c r="L158" i="17"/>
  <c r="K153" i="17"/>
  <c r="H151" i="17"/>
  <c r="I149" i="17"/>
  <c r="K152" i="17"/>
  <c r="C149" i="17"/>
  <c r="G152" i="17"/>
  <c r="L156" i="17"/>
  <c r="H153" i="17"/>
  <c r="E151" i="17"/>
  <c r="F149" i="17"/>
  <c r="I152" i="17"/>
  <c r="L155" i="17"/>
  <c r="L154" i="17"/>
  <c r="K154" i="17"/>
  <c r="F152" i="17"/>
  <c r="E150" i="17"/>
  <c r="J155" i="17"/>
  <c r="H150" i="17"/>
  <c r="J150" i="17"/>
  <c r="F150" i="17"/>
  <c r="I88" i="17"/>
  <c r="I87" i="17"/>
  <c r="F88" i="17"/>
  <c r="F87" i="17"/>
  <c r="C88" i="17"/>
  <c r="C87" i="17"/>
  <c r="K88" i="17"/>
  <c r="K87" i="17"/>
  <c r="L116" i="13"/>
  <c r="L114" i="13"/>
  <c r="L112" i="13"/>
  <c r="L110" i="13"/>
  <c r="L108" i="13"/>
  <c r="K115" i="13"/>
  <c r="K113" i="13"/>
  <c r="K111" i="13"/>
  <c r="K109" i="13"/>
  <c r="K107" i="13"/>
  <c r="J113" i="13"/>
  <c r="J111" i="13"/>
  <c r="J109" i="13"/>
  <c r="J107" i="13"/>
  <c r="I112" i="13"/>
  <c r="I110" i="13"/>
  <c r="I108" i="13"/>
  <c r="H112" i="13"/>
  <c r="H110" i="13"/>
  <c r="H108" i="13"/>
  <c r="G111" i="13"/>
  <c r="G109" i="13"/>
  <c r="G107" i="13"/>
  <c r="F109" i="13"/>
  <c r="F107" i="13"/>
  <c r="E108" i="13"/>
  <c r="D108" i="13"/>
  <c r="C107" i="13"/>
  <c r="BQ8" i="13"/>
  <c r="L115" i="13"/>
  <c r="L113" i="13"/>
  <c r="L111" i="13"/>
  <c r="L109" i="13"/>
  <c r="L107" i="13"/>
  <c r="K114" i="13"/>
  <c r="K112" i="13"/>
  <c r="K110" i="13"/>
  <c r="K108" i="13"/>
  <c r="J114" i="13"/>
  <c r="J112" i="13"/>
  <c r="J110" i="13"/>
  <c r="J108" i="13"/>
  <c r="I113" i="13"/>
  <c r="I111" i="13"/>
  <c r="I109" i="13"/>
  <c r="I107" i="13"/>
  <c r="H111" i="13"/>
  <c r="H109" i="13"/>
  <c r="H107" i="13"/>
  <c r="G110" i="13"/>
  <c r="G108" i="13"/>
  <c r="F110" i="13"/>
  <c r="F108" i="13"/>
  <c r="E109" i="13"/>
  <c r="E107" i="13"/>
  <c r="D107" i="13"/>
  <c r="C139" i="11"/>
  <c r="BE11" i="13"/>
  <c r="BA8" i="13"/>
  <c r="BM8" i="13" s="1"/>
  <c r="BA11" i="13"/>
  <c r="BM11" i="13" s="1"/>
  <c r="BG11" i="13"/>
  <c r="J102" i="17"/>
  <c r="J101" i="17"/>
  <c r="L171" i="17"/>
  <c r="J170" i="17"/>
  <c r="I169" i="17"/>
  <c r="I168" i="17"/>
  <c r="J167" i="17"/>
  <c r="L166" i="17"/>
  <c r="H166" i="17"/>
  <c r="K165" i="17"/>
  <c r="G165" i="17"/>
  <c r="K164" i="17"/>
  <c r="G164" i="17"/>
  <c r="L163" i="17"/>
  <c r="H163" i="17"/>
  <c r="D163" i="17"/>
  <c r="L169" i="17"/>
  <c r="H168" i="17"/>
  <c r="K166" i="17"/>
  <c r="J165" i="17"/>
  <c r="J164" i="17"/>
  <c r="K163" i="17"/>
  <c r="C163" i="17"/>
  <c r="K170" i="17"/>
  <c r="J168" i="17"/>
  <c r="G167" i="17"/>
  <c r="L165" i="17"/>
  <c r="L164" i="17"/>
  <c r="D164" i="17"/>
  <c r="E163" i="17"/>
  <c r="L170" i="17"/>
  <c r="K168" i="17"/>
  <c r="H167" i="17"/>
  <c r="F166" i="17"/>
  <c r="E165" i="17"/>
  <c r="E164" i="17"/>
  <c r="F163" i="17"/>
  <c r="L168" i="17"/>
  <c r="G166" i="17"/>
  <c r="F164" i="17"/>
  <c r="L172" i="17"/>
  <c r="K167" i="17"/>
  <c r="H165" i="17"/>
  <c r="I163" i="17"/>
  <c r="K169" i="17"/>
  <c r="L167" i="17"/>
  <c r="I165" i="17"/>
  <c r="J163" i="17"/>
  <c r="I167" i="17"/>
  <c r="G163" i="17"/>
  <c r="I166" i="17"/>
  <c r="BQ12" i="17"/>
  <c r="J166" i="17"/>
  <c r="I164" i="17"/>
  <c r="K171" i="17"/>
  <c r="F165" i="17"/>
  <c r="J169" i="17"/>
  <c r="H164" i="17"/>
  <c r="C102" i="17"/>
  <c r="C101" i="17"/>
  <c r="K102" i="17"/>
  <c r="K101" i="17"/>
  <c r="F101" i="17"/>
  <c r="F102" i="17"/>
  <c r="L101" i="17"/>
  <c r="L102" i="17"/>
  <c r="L243" i="17"/>
  <c r="K242" i="17"/>
  <c r="K241" i="17"/>
  <c r="L240" i="17"/>
  <c r="H240" i="17"/>
  <c r="J239" i="17"/>
  <c r="F239" i="17"/>
  <c r="L245" i="17"/>
  <c r="J242" i="17"/>
  <c r="K240" i="17"/>
  <c r="I239" i="17"/>
  <c r="I238" i="17"/>
  <c r="E238" i="17"/>
  <c r="I237" i="17"/>
  <c r="E237" i="17"/>
  <c r="J236" i="17"/>
  <c r="F236" i="17"/>
  <c r="K244" i="17"/>
  <c r="I240" i="17"/>
  <c r="H238" i="17"/>
  <c r="H237" i="17"/>
  <c r="I236" i="17"/>
  <c r="L242" i="17"/>
  <c r="K239" i="17"/>
  <c r="F238" i="17"/>
  <c r="F237" i="17"/>
  <c r="G236" i="17"/>
  <c r="L244" i="17"/>
  <c r="J243" i="17"/>
  <c r="I242" i="17"/>
  <c r="I241" i="17"/>
  <c r="J240" i="17"/>
  <c r="L239" i="17"/>
  <c r="H239" i="17"/>
  <c r="K238" i="17"/>
  <c r="K243" i="17"/>
  <c r="J241" i="17"/>
  <c r="G240" i="17"/>
  <c r="L238" i="17"/>
  <c r="G238" i="17"/>
  <c r="K237" i="17"/>
  <c r="G237" i="17"/>
  <c r="L236" i="17"/>
  <c r="H236" i="17"/>
  <c r="D236" i="17"/>
  <c r="L241" i="17"/>
  <c r="G239" i="17"/>
  <c r="L237" i="17"/>
  <c r="D237" i="17"/>
  <c r="E236" i="17"/>
  <c r="H241" i="17"/>
  <c r="J238" i="17"/>
  <c r="J237" i="17"/>
  <c r="K236" i="17"/>
  <c r="C236" i="17"/>
  <c r="I101" i="17"/>
  <c r="I102" i="17"/>
  <c r="K45" i="17"/>
  <c r="K46" i="17"/>
  <c r="J45" i="17"/>
  <c r="J46" i="17"/>
  <c r="H45" i="17"/>
  <c r="H46" i="17"/>
  <c r="G45" i="17"/>
  <c r="G46" i="17"/>
  <c r="C45" i="17"/>
  <c r="C46" i="17"/>
  <c r="D45" i="17"/>
  <c r="D46" i="17"/>
  <c r="E46" i="17"/>
  <c r="E45" i="17"/>
  <c r="F59" i="17"/>
  <c r="F60" i="17"/>
  <c r="K59" i="17"/>
  <c r="K60" i="17"/>
  <c r="K129" i="17"/>
  <c r="L127" i="17"/>
  <c r="L126" i="17"/>
  <c r="H126" i="17"/>
  <c r="I125" i="17"/>
  <c r="K124" i="17"/>
  <c r="G124" i="17"/>
  <c r="J123" i="17"/>
  <c r="F123" i="17"/>
  <c r="J122" i="17"/>
  <c r="F122" i="17"/>
  <c r="K121" i="17"/>
  <c r="G121" i="17"/>
  <c r="C121" i="17"/>
  <c r="J128" i="17"/>
  <c r="I126" i="17"/>
  <c r="L124" i="17"/>
  <c r="K123" i="17"/>
  <c r="K122" i="17"/>
  <c r="L121" i="17"/>
  <c r="D121" i="17"/>
  <c r="L128" i="17"/>
  <c r="K126" i="17"/>
  <c r="H125" i="17"/>
  <c r="F124" i="17"/>
  <c r="E123" i="17"/>
  <c r="E122" i="17"/>
  <c r="F121" i="17"/>
  <c r="L130" i="17"/>
  <c r="J127" i="17"/>
  <c r="K125" i="17"/>
  <c r="I124" i="17"/>
  <c r="H123" i="17"/>
  <c r="H122" i="17"/>
  <c r="I121" i="17"/>
  <c r="L129" i="17"/>
  <c r="J125" i="17"/>
  <c r="G123" i="17"/>
  <c r="H121" i="17"/>
  <c r="K127" i="17"/>
  <c r="J124" i="17"/>
  <c r="I122" i="17"/>
  <c r="K128" i="17"/>
  <c r="J126" i="17"/>
  <c r="G125" i="17"/>
  <c r="L123" i="17"/>
  <c r="L122" i="17"/>
  <c r="D122" i="17"/>
  <c r="E121" i="17"/>
  <c r="I127" i="17"/>
  <c r="H124" i="17"/>
  <c r="G122" i="17"/>
  <c r="BQ9" i="17"/>
  <c r="L125" i="17"/>
  <c r="I123" i="17"/>
  <c r="J121" i="17"/>
  <c r="L59" i="17"/>
  <c r="L60" i="17"/>
  <c r="L201" i="17"/>
  <c r="K200" i="17"/>
  <c r="K199" i="17"/>
  <c r="L198" i="17"/>
  <c r="H198" i="17"/>
  <c r="J197" i="17"/>
  <c r="F197" i="17"/>
  <c r="I196" i="17"/>
  <c r="E196" i="17"/>
  <c r="I195" i="17"/>
  <c r="E195" i="17"/>
  <c r="J194" i="17"/>
  <c r="F194" i="17"/>
  <c r="K202" i="17"/>
  <c r="L199" i="17"/>
  <c r="I198" i="17"/>
  <c r="G197" i="17"/>
  <c r="F196" i="17"/>
  <c r="F195" i="17"/>
  <c r="G194" i="17"/>
  <c r="L203" i="17"/>
  <c r="J200" i="17"/>
  <c r="K198" i="17"/>
  <c r="I197" i="17"/>
  <c r="H196" i="17"/>
  <c r="H195" i="17"/>
  <c r="I194" i="17"/>
  <c r="J201" i="17"/>
  <c r="I199" i="17"/>
  <c r="L197" i="17"/>
  <c r="K196" i="17"/>
  <c r="K195" i="17"/>
  <c r="L194" i="17"/>
  <c r="D194" i="17"/>
  <c r="H199" i="17"/>
  <c r="J196" i="17"/>
  <c r="K194" i="17"/>
  <c r="K201" i="17"/>
  <c r="G198" i="17"/>
  <c r="L195" i="17"/>
  <c r="E194" i="17"/>
  <c r="L202" i="17"/>
  <c r="I200" i="17"/>
  <c r="J198" i="17"/>
  <c r="H197" i="17"/>
  <c r="G196" i="17"/>
  <c r="G195" i="17"/>
  <c r="H194" i="17"/>
  <c r="L200" i="17"/>
  <c r="K197" i="17"/>
  <c r="J195" i="17"/>
  <c r="C194" i="17"/>
  <c r="J199" i="17"/>
  <c r="L196" i="17"/>
  <c r="D195" i="17"/>
  <c r="I59" i="17"/>
  <c r="I60" i="17"/>
  <c r="H73" i="17"/>
  <c r="H74" i="17"/>
  <c r="G73" i="17"/>
  <c r="G74" i="17"/>
  <c r="J73" i="17"/>
  <c r="J74" i="17"/>
  <c r="K73" i="17"/>
  <c r="K74" i="17"/>
  <c r="F73" i="17"/>
  <c r="F74" i="17"/>
  <c r="L73" i="17"/>
  <c r="L74" i="17"/>
  <c r="L215" i="17"/>
  <c r="K214" i="17"/>
  <c r="K213" i="17"/>
  <c r="L212" i="17"/>
  <c r="H212" i="17"/>
  <c r="J211" i="17"/>
  <c r="F211" i="17"/>
  <c r="I210" i="17"/>
  <c r="E210" i="17"/>
  <c r="I209" i="17"/>
  <c r="E209" i="17"/>
  <c r="J208" i="17"/>
  <c r="F208" i="17"/>
  <c r="L217" i="17"/>
  <c r="J214" i="17"/>
  <c r="K212" i="17"/>
  <c r="I211" i="17"/>
  <c r="H210" i="17"/>
  <c r="H209" i="17"/>
  <c r="I208" i="17"/>
  <c r="K216" i="17"/>
  <c r="L213" i="17"/>
  <c r="I212" i="17"/>
  <c r="G211" i="17"/>
  <c r="F210" i="17"/>
  <c r="F209" i="17"/>
  <c r="G208" i="17"/>
  <c r="J215" i="17"/>
  <c r="I213" i="17"/>
  <c r="L211" i="17"/>
  <c r="K210" i="17"/>
  <c r="K209" i="17"/>
  <c r="L208" i="17"/>
  <c r="D208" i="17"/>
  <c r="J213" i="17"/>
  <c r="L210" i="17"/>
  <c r="D209" i="17"/>
  <c r="L214" i="17"/>
  <c r="K211" i="17"/>
  <c r="J209" i="17"/>
  <c r="C208" i="17"/>
  <c r="L216" i="17"/>
  <c r="I214" i="17"/>
  <c r="J212" i="17"/>
  <c r="H211" i="17"/>
  <c r="G210" i="17"/>
  <c r="G209" i="17"/>
  <c r="H208" i="17"/>
  <c r="K215" i="17"/>
  <c r="G212" i="17"/>
  <c r="L209" i="17"/>
  <c r="E208" i="17"/>
  <c r="H213" i="17"/>
  <c r="J210" i="17"/>
  <c r="K208" i="17"/>
  <c r="I73" i="17"/>
  <c r="I74" i="17"/>
  <c r="J87" i="17"/>
  <c r="J88" i="17"/>
  <c r="D88" i="17"/>
  <c r="D87" i="17"/>
  <c r="E88" i="17"/>
  <c r="E87" i="17"/>
  <c r="H88" i="17"/>
  <c r="H87" i="17"/>
  <c r="G88" i="17"/>
  <c r="G87" i="17"/>
  <c r="L229" i="17"/>
  <c r="K228" i="17"/>
  <c r="K227" i="17"/>
  <c r="L226" i="17"/>
  <c r="H226" i="17"/>
  <c r="J225" i="17"/>
  <c r="F225" i="17"/>
  <c r="I224" i="17"/>
  <c r="E224" i="17"/>
  <c r="I223" i="17"/>
  <c r="E223" i="17"/>
  <c r="J222" i="17"/>
  <c r="F222" i="17"/>
  <c r="K230" i="17"/>
  <c r="L227" i="17"/>
  <c r="I226" i="17"/>
  <c r="G225" i="17"/>
  <c r="F224" i="17"/>
  <c r="F223" i="17"/>
  <c r="G222" i="17"/>
  <c r="L231" i="17"/>
  <c r="J228" i="17"/>
  <c r="K226" i="17"/>
  <c r="I225" i="17"/>
  <c r="H224" i="17"/>
  <c r="H223" i="17"/>
  <c r="I222" i="17"/>
  <c r="J229" i="17"/>
  <c r="I227" i="17"/>
  <c r="L225" i="17"/>
  <c r="K224" i="17"/>
  <c r="K223" i="17"/>
  <c r="L222" i="17"/>
  <c r="D222" i="17"/>
  <c r="H227" i="17"/>
  <c r="J224" i="17"/>
  <c r="K222" i="17"/>
  <c r="K229" i="17"/>
  <c r="G226" i="17"/>
  <c r="L223" i="17"/>
  <c r="E222" i="17"/>
  <c r="L230" i="17"/>
  <c r="I228" i="17"/>
  <c r="J226" i="17"/>
  <c r="H225" i="17"/>
  <c r="G224" i="17"/>
  <c r="G223" i="17"/>
  <c r="H222" i="17"/>
  <c r="L228" i="17"/>
  <c r="K225" i="17"/>
  <c r="J223" i="17"/>
  <c r="C222" i="17"/>
  <c r="J227" i="17"/>
  <c r="L224" i="17"/>
  <c r="D223" i="17"/>
  <c r="L72" i="13"/>
  <c r="L70" i="13"/>
  <c r="L68" i="13"/>
  <c r="L66" i="13"/>
  <c r="L64" i="13"/>
  <c r="K71" i="13"/>
  <c r="K69" i="13"/>
  <c r="K67" i="13"/>
  <c r="K65" i="13"/>
  <c r="K63" i="13"/>
  <c r="J69" i="13"/>
  <c r="J67" i="13"/>
  <c r="J65" i="13"/>
  <c r="J63" i="13"/>
  <c r="I68" i="13"/>
  <c r="I66" i="13"/>
  <c r="I64" i="13"/>
  <c r="H68" i="13"/>
  <c r="H66" i="13"/>
  <c r="H64" i="13"/>
  <c r="G67" i="13"/>
  <c r="G65" i="13"/>
  <c r="G63" i="13"/>
  <c r="E64" i="13"/>
  <c r="F66" i="13"/>
  <c r="F64" i="13"/>
  <c r="D64" i="13"/>
  <c r="L71" i="13"/>
  <c r="L69" i="13"/>
  <c r="L67" i="13"/>
  <c r="L65" i="13"/>
  <c r="L63" i="13"/>
  <c r="K70" i="13"/>
  <c r="K68" i="13"/>
  <c r="K66" i="13"/>
  <c r="K64" i="13"/>
  <c r="J70" i="13"/>
  <c r="J68" i="13"/>
  <c r="J66" i="13"/>
  <c r="J64" i="13"/>
  <c r="I69" i="13"/>
  <c r="I67" i="13"/>
  <c r="I65" i="13"/>
  <c r="I63" i="13"/>
  <c r="H67" i="13"/>
  <c r="H65" i="13"/>
  <c r="H63" i="13"/>
  <c r="G66" i="13"/>
  <c r="G64" i="13"/>
  <c r="E65" i="13"/>
  <c r="E63" i="13"/>
  <c r="F65" i="13"/>
  <c r="F63" i="13"/>
  <c r="D63" i="13"/>
  <c r="C63" i="13"/>
  <c r="L44" i="13"/>
  <c r="L42" i="13"/>
  <c r="L40" i="13"/>
  <c r="L38" i="13"/>
  <c r="L36" i="13"/>
  <c r="K43" i="13"/>
  <c r="K41" i="13"/>
  <c r="K39" i="13"/>
  <c r="K37" i="13"/>
  <c r="K35" i="13"/>
  <c r="J40" i="13"/>
  <c r="J38" i="13"/>
  <c r="J36" i="13"/>
  <c r="I41" i="13"/>
  <c r="I39" i="13"/>
  <c r="I37" i="13"/>
  <c r="I35" i="13"/>
  <c r="H39" i="13"/>
  <c r="H37" i="13"/>
  <c r="H35" i="13"/>
  <c r="G38" i="13"/>
  <c r="G36" i="13"/>
  <c r="F38" i="13"/>
  <c r="F36" i="13"/>
  <c r="E37" i="13"/>
  <c r="E35" i="13"/>
  <c r="D35" i="13"/>
  <c r="L43" i="13"/>
  <c r="L41" i="13"/>
  <c r="L39" i="13"/>
  <c r="L37" i="13"/>
  <c r="L35" i="13"/>
  <c r="K42" i="13"/>
  <c r="K40" i="13"/>
  <c r="K38" i="13"/>
  <c r="K36" i="13"/>
  <c r="J42" i="13"/>
  <c r="J39" i="13"/>
  <c r="J37" i="13"/>
  <c r="J35" i="13"/>
  <c r="I40" i="13"/>
  <c r="I38" i="13"/>
  <c r="I36" i="13"/>
  <c r="H40" i="13"/>
  <c r="H38" i="13"/>
  <c r="H36" i="13"/>
  <c r="G39" i="13"/>
  <c r="G37" i="13"/>
  <c r="G35" i="13"/>
  <c r="F37" i="13"/>
  <c r="F35" i="13"/>
  <c r="E36" i="13"/>
  <c r="D36" i="13"/>
  <c r="J41" i="13"/>
  <c r="C35" i="13"/>
  <c r="L100" i="13"/>
  <c r="L98" i="13"/>
  <c r="L96" i="13"/>
  <c r="L99" i="13"/>
  <c r="L97" i="13"/>
  <c r="L95" i="13"/>
  <c r="L93" i="13"/>
  <c r="L94" i="13"/>
  <c r="L91" i="13"/>
  <c r="K98" i="13"/>
  <c r="K96" i="13"/>
  <c r="K94" i="13"/>
  <c r="K92" i="13"/>
  <c r="J98" i="13"/>
  <c r="J96" i="13"/>
  <c r="J94" i="13"/>
  <c r="J92" i="13"/>
  <c r="I97" i="13"/>
  <c r="I95" i="13"/>
  <c r="I93" i="13"/>
  <c r="I91" i="13"/>
  <c r="H95" i="13"/>
  <c r="H93" i="13"/>
  <c r="H91" i="13"/>
  <c r="G94" i="13"/>
  <c r="G92" i="13"/>
  <c r="F94" i="13"/>
  <c r="F92" i="13"/>
  <c r="E93" i="13"/>
  <c r="E91" i="13"/>
  <c r="D91" i="13"/>
  <c r="L92" i="13"/>
  <c r="K99" i="13"/>
  <c r="K97" i="13"/>
  <c r="K95" i="13"/>
  <c r="K93" i="13"/>
  <c r="K91" i="13"/>
  <c r="J97" i="13"/>
  <c r="J95" i="13"/>
  <c r="J93" i="13"/>
  <c r="J91" i="13"/>
  <c r="I96" i="13"/>
  <c r="I94" i="13"/>
  <c r="I92" i="13"/>
  <c r="H96" i="13"/>
  <c r="H94" i="13"/>
  <c r="H92" i="13"/>
  <c r="G95" i="13"/>
  <c r="G93" i="13"/>
  <c r="G91" i="13"/>
  <c r="F93" i="13"/>
  <c r="F91" i="13"/>
  <c r="E92" i="13"/>
  <c r="D92" i="13"/>
  <c r="C91" i="13"/>
  <c r="L58" i="13"/>
  <c r="L56" i="13"/>
  <c r="L54" i="13"/>
  <c r="L52" i="13"/>
  <c r="L50" i="13"/>
  <c r="K57" i="13"/>
  <c r="K55" i="13"/>
  <c r="K53" i="13"/>
  <c r="K51" i="13"/>
  <c r="K49" i="13"/>
  <c r="J55" i="13"/>
  <c r="J53" i="13"/>
  <c r="J51" i="13"/>
  <c r="J49" i="13"/>
  <c r="I54" i="13"/>
  <c r="I52" i="13"/>
  <c r="I50" i="13"/>
  <c r="H54" i="13"/>
  <c r="H52" i="13"/>
  <c r="H50" i="13"/>
  <c r="G53" i="13"/>
  <c r="G51" i="13"/>
  <c r="G49" i="13"/>
  <c r="F51" i="13"/>
  <c r="F49" i="13"/>
  <c r="E50" i="13"/>
  <c r="D50" i="13"/>
  <c r="L57" i="13"/>
  <c r="L55" i="13"/>
  <c r="L53" i="13"/>
  <c r="L51" i="13"/>
  <c r="L49" i="13"/>
  <c r="K56" i="13"/>
  <c r="K54" i="13"/>
  <c r="K52" i="13"/>
  <c r="K50" i="13"/>
  <c r="J56" i="13"/>
  <c r="J54" i="13"/>
  <c r="J52" i="13"/>
  <c r="J50" i="13"/>
  <c r="I55" i="13"/>
  <c r="I53" i="13"/>
  <c r="I51" i="13"/>
  <c r="I49" i="13"/>
  <c r="H53" i="13"/>
  <c r="H51" i="13"/>
  <c r="H49" i="13"/>
  <c r="G52" i="13"/>
  <c r="G50" i="13"/>
  <c r="F52" i="13"/>
  <c r="F50" i="13"/>
  <c r="E51" i="13"/>
  <c r="E49" i="13"/>
  <c r="D49" i="13"/>
  <c r="C49" i="13"/>
  <c r="L230" i="13"/>
  <c r="L228" i="13"/>
  <c r="L226" i="13"/>
  <c r="L224" i="13"/>
  <c r="L222" i="13"/>
  <c r="K229" i="13"/>
  <c r="K227" i="13"/>
  <c r="K225" i="13"/>
  <c r="K223" i="13"/>
  <c r="J229" i="13"/>
  <c r="J227" i="13"/>
  <c r="J225" i="13"/>
  <c r="J223" i="13"/>
  <c r="I228" i="13"/>
  <c r="I226" i="13"/>
  <c r="I224" i="13"/>
  <c r="I222" i="13"/>
  <c r="H226" i="13"/>
  <c r="H224" i="13"/>
  <c r="H222" i="13"/>
  <c r="G225" i="13"/>
  <c r="G223" i="13"/>
  <c r="F225" i="13"/>
  <c r="F223" i="13"/>
  <c r="E224" i="13"/>
  <c r="E222" i="13"/>
  <c r="D222" i="13"/>
  <c r="L231" i="13"/>
  <c r="L229" i="13"/>
  <c r="L227" i="13"/>
  <c r="L225" i="13"/>
  <c r="L223" i="13"/>
  <c r="K230" i="13"/>
  <c r="K228" i="13"/>
  <c r="K226" i="13"/>
  <c r="K224" i="13"/>
  <c r="K222" i="13"/>
  <c r="J228" i="13"/>
  <c r="J226" i="13"/>
  <c r="J224" i="13"/>
  <c r="J222" i="13"/>
  <c r="I227" i="13"/>
  <c r="I225" i="13"/>
  <c r="I223" i="13"/>
  <c r="H227" i="13"/>
  <c r="H225" i="13"/>
  <c r="H223" i="13"/>
  <c r="G226" i="13"/>
  <c r="G224" i="13"/>
  <c r="G222" i="13"/>
  <c r="G232" i="13" s="1"/>
  <c r="F224" i="13"/>
  <c r="F222" i="13"/>
  <c r="E223" i="13"/>
  <c r="D223" i="13"/>
  <c r="C222" i="13"/>
  <c r="BK8" i="13"/>
  <c r="L86" i="13"/>
  <c r="L84" i="13"/>
  <c r="L82" i="13"/>
  <c r="L80" i="13"/>
  <c r="L78" i="13"/>
  <c r="K85" i="13"/>
  <c r="K83" i="13"/>
  <c r="K81" i="13"/>
  <c r="K79" i="13"/>
  <c r="K77" i="13"/>
  <c r="J83" i="13"/>
  <c r="J81" i="13"/>
  <c r="J79" i="13"/>
  <c r="J77" i="13"/>
  <c r="I82" i="13"/>
  <c r="I80" i="13"/>
  <c r="I78" i="13"/>
  <c r="H82" i="13"/>
  <c r="H80" i="13"/>
  <c r="H78" i="13"/>
  <c r="G81" i="13"/>
  <c r="G79" i="13"/>
  <c r="G77" i="13"/>
  <c r="F79" i="13"/>
  <c r="F77" i="13"/>
  <c r="E78" i="13"/>
  <c r="D78" i="13"/>
  <c r="L85" i="13"/>
  <c r="L83" i="13"/>
  <c r="L81" i="13"/>
  <c r="L79" i="13"/>
  <c r="L77" i="13"/>
  <c r="K84" i="13"/>
  <c r="K82" i="13"/>
  <c r="K80" i="13"/>
  <c r="K78" i="13"/>
  <c r="J84" i="13"/>
  <c r="J82" i="13"/>
  <c r="J80" i="13"/>
  <c r="J78" i="13"/>
  <c r="I83" i="13"/>
  <c r="I81" i="13"/>
  <c r="I79" i="13"/>
  <c r="I77" i="13"/>
  <c r="H81" i="13"/>
  <c r="H79" i="13"/>
  <c r="H77" i="13"/>
  <c r="G80" i="13"/>
  <c r="G78" i="13"/>
  <c r="F80" i="13"/>
  <c r="F78" i="13"/>
  <c r="E79" i="13"/>
  <c r="E77" i="13"/>
  <c r="D77" i="13"/>
  <c r="C77" i="13"/>
  <c r="AZ3" i="11"/>
  <c r="Q102" i="11"/>
  <c r="AQ96" i="11"/>
  <c r="AM3" i="11"/>
  <c r="BE12" i="13"/>
  <c r="BC12" i="13"/>
  <c r="BO12" i="13" s="1"/>
  <c r="BA12" i="13"/>
  <c r="BM12" i="13" s="1"/>
  <c r="BK9" i="13"/>
  <c r="BE9" i="13"/>
  <c r="BK10" i="13"/>
  <c r="BE10" i="13"/>
  <c r="BG10" i="13"/>
  <c r="BA10" i="13"/>
  <c r="BM10" i="13" s="1"/>
  <c r="K133" i="11"/>
  <c r="K139" i="11" s="1"/>
  <c r="K146" i="11"/>
  <c r="K152" i="11" s="1"/>
  <c r="K159" i="11"/>
  <c r="K165" i="11" s="1"/>
  <c r="K126" i="11"/>
  <c r="H162" i="11"/>
  <c r="H165" i="11" s="1"/>
  <c r="H136" i="11"/>
  <c r="H139" i="11" s="1"/>
  <c r="H149" i="11"/>
  <c r="H152" i="11" s="1"/>
  <c r="H126" i="11"/>
  <c r="I149" i="11"/>
  <c r="I152" i="11" s="1"/>
  <c r="I162" i="11"/>
  <c r="I165" i="11" s="1"/>
  <c r="I136" i="11"/>
  <c r="I139" i="11" s="1"/>
  <c r="I126" i="11"/>
  <c r="O102" i="11"/>
  <c r="BH3" i="11"/>
  <c r="L204" i="11" l="1"/>
  <c r="L202" i="11"/>
  <c r="L200" i="11"/>
  <c r="L198" i="11"/>
  <c r="L196" i="11"/>
  <c r="K203" i="11"/>
  <c r="K201" i="11"/>
  <c r="K199" i="11"/>
  <c r="K197" i="11"/>
  <c r="J203" i="11"/>
  <c r="J201" i="11"/>
  <c r="J199" i="11"/>
  <c r="J197" i="11"/>
  <c r="I202" i="11"/>
  <c r="I200" i="11"/>
  <c r="I198" i="11"/>
  <c r="I196" i="11"/>
  <c r="H200" i="11"/>
  <c r="H198" i="11"/>
  <c r="H196" i="11"/>
  <c r="G199" i="11"/>
  <c r="G197" i="11"/>
  <c r="F199" i="11"/>
  <c r="F197" i="11"/>
  <c r="E198" i="11"/>
  <c r="E196" i="11"/>
  <c r="D196" i="11"/>
  <c r="L205" i="11"/>
  <c r="L203" i="11"/>
  <c r="L201" i="11"/>
  <c r="L199" i="11"/>
  <c r="L197" i="11"/>
  <c r="K204" i="11"/>
  <c r="K202" i="11"/>
  <c r="K200" i="11"/>
  <c r="K198" i="11"/>
  <c r="K196" i="11"/>
  <c r="J202" i="11"/>
  <c r="J200" i="11"/>
  <c r="J198" i="11"/>
  <c r="J196" i="11"/>
  <c r="I201" i="11"/>
  <c r="I199" i="11"/>
  <c r="I197" i="11"/>
  <c r="H201" i="11"/>
  <c r="H199" i="11"/>
  <c r="H197" i="11"/>
  <c r="G200" i="11"/>
  <c r="G198" i="11"/>
  <c r="G196" i="11"/>
  <c r="F198" i="11"/>
  <c r="F196" i="11"/>
  <c r="E197" i="11"/>
  <c r="D197" i="11"/>
  <c r="C196" i="11"/>
  <c r="E232" i="17"/>
  <c r="E233" i="17"/>
  <c r="L233" i="17"/>
  <c r="L232" i="17"/>
  <c r="I233" i="17"/>
  <c r="I232" i="17"/>
  <c r="E218" i="17"/>
  <c r="E219" i="17"/>
  <c r="H218" i="17"/>
  <c r="H219" i="17"/>
  <c r="D218" i="17"/>
  <c r="D219" i="17"/>
  <c r="I218" i="17"/>
  <c r="I219" i="17"/>
  <c r="J219" i="17"/>
  <c r="J218" i="17"/>
  <c r="E205" i="17"/>
  <c r="E204" i="17"/>
  <c r="K205" i="17"/>
  <c r="K204" i="17"/>
  <c r="L204" i="17"/>
  <c r="L205" i="17"/>
  <c r="I204" i="17"/>
  <c r="I205" i="17"/>
  <c r="F204" i="17"/>
  <c r="F205" i="17"/>
  <c r="L274" i="17"/>
  <c r="J273" i="17"/>
  <c r="I272" i="17"/>
  <c r="I271" i="17"/>
  <c r="J270" i="17"/>
  <c r="L269" i="17"/>
  <c r="H269" i="17"/>
  <c r="K268" i="17"/>
  <c r="G268" i="17"/>
  <c r="K267" i="17"/>
  <c r="G267" i="17"/>
  <c r="L266" i="17"/>
  <c r="H266" i="17"/>
  <c r="D266" i="17"/>
  <c r="K273" i="17"/>
  <c r="J271" i="17"/>
  <c r="G270" i="17"/>
  <c r="L268" i="17"/>
  <c r="L267" i="17"/>
  <c r="D267" i="17"/>
  <c r="E266" i="17"/>
  <c r="L271" i="17"/>
  <c r="G269" i="17"/>
  <c r="F267" i="17"/>
  <c r="L272" i="17"/>
  <c r="K269" i="17"/>
  <c r="J267" i="17"/>
  <c r="C266" i="17"/>
  <c r="L273" i="17"/>
  <c r="K272" i="17"/>
  <c r="K271" i="17"/>
  <c r="L270" i="17"/>
  <c r="H270" i="17"/>
  <c r="J269" i="17"/>
  <c r="F269" i="17"/>
  <c r="I268" i="17"/>
  <c r="E268" i="17"/>
  <c r="I267" i="17"/>
  <c r="E267" i="17"/>
  <c r="J266" i="17"/>
  <c r="F266" i="17"/>
  <c r="L275" i="17"/>
  <c r="J272" i="17"/>
  <c r="K270" i="17"/>
  <c r="I269" i="17"/>
  <c r="H268" i="17"/>
  <c r="H267" i="17"/>
  <c r="I266" i="17"/>
  <c r="K274" i="17"/>
  <c r="I270" i="17"/>
  <c r="F268" i="17"/>
  <c r="G266" i="17"/>
  <c r="H271" i="17"/>
  <c r="J268" i="17"/>
  <c r="K266" i="17"/>
  <c r="E132" i="17"/>
  <c r="E131" i="17"/>
  <c r="H131" i="17"/>
  <c r="H132" i="17"/>
  <c r="I132" i="17"/>
  <c r="I131" i="17"/>
  <c r="D131" i="17"/>
  <c r="D132" i="17"/>
  <c r="G131" i="17"/>
  <c r="G132" i="17"/>
  <c r="K247" i="17"/>
  <c r="K246" i="17"/>
  <c r="E247" i="17"/>
  <c r="E246" i="17"/>
  <c r="H247" i="17"/>
  <c r="H246" i="17"/>
  <c r="I247" i="17"/>
  <c r="I246" i="17"/>
  <c r="J246" i="17"/>
  <c r="J247" i="17"/>
  <c r="L317" i="17"/>
  <c r="K315" i="17"/>
  <c r="J314" i="17"/>
  <c r="J313" i="17"/>
  <c r="K312" i="17"/>
  <c r="G312" i="17"/>
  <c r="I311" i="17"/>
  <c r="L310" i="17"/>
  <c r="H310" i="17"/>
  <c r="L309" i="17"/>
  <c r="H309" i="17"/>
  <c r="D309" i="17"/>
  <c r="I308" i="17"/>
  <c r="E308" i="17"/>
  <c r="L316" i="17"/>
  <c r="I314" i="17"/>
  <c r="J312" i="17"/>
  <c r="H311" i="17"/>
  <c r="G310" i="17"/>
  <c r="G309" i="17"/>
  <c r="H308" i="17"/>
  <c r="K314" i="17"/>
  <c r="J311" i="17"/>
  <c r="I309" i="17"/>
  <c r="L315" i="17"/>
  <c r="E310" i="17"/>
  <c r="K313" i="17"/>
  <c r="E309" i="17"/>
  <c r="K316" i="17"/>
  <c r="L314" i="17"/>
  <c r="L313" i="17"/>
  <c r="H313" i="17"/>
  <c r="I312" i="17"/>
  <c r="K311" i="17"/>
  <c r="G311" i="17"/>
  <c r="J310" i="17"/>
  <c r="F310" i="17"/>
  <c r="J309" i="17"/>
  <c r="F309" i="17"/>
  <c r="K308" i="17"/>
  <c r="G308" i="17"/>
  <c r="C308" i="17"/>
  <c r="J315" i="17"/>
  <c r="I313" i="17"/>
  <c r="L311" i="17"/>
  <c r="K309" i="17"/>
  <c r="L308" i="17"/>
  <c r="D308" i="17"/>
  <c r="L312" i="17"/>
  <c r="I310" i="17"/>
  <c r="J308" i="17"/>
  <c r="H312" i="17"/>
  <c r="F308" i="17"/>
  <c r="F311" i="17"/>
  <c r="K310" i="17"/>
  <c r="G173" i="17"/>
  <c r="G174" i="17"/>
  <c r="J173" i="17"/>
  <c r="J174" i="17"/>
  <c r="I173" i="17"/>
  <c r="I174" i="17"/>
  <c r="E173" i="17"/>
  <c r="E174" i="17"/>
  <c r="K173" i="17"/>
  <c r="K174" i="17"/>
  <c r="D174" i="17"/>
  <c r="D173" i="17"/>
  <c r="L174" i="17"/>
  <c r="L173" i="17"/>
  <c r="E118" i="13"/>
  <c r="E117" i="13"/>
  <c r="H117" i="13"/>
  <c r="L261" i="13"/>
  <c r="L259" i="13"/>
  <c r="L257" i="13"/>
  <c r="L255" i="13"/>
  <c r="L253" i="13"/>
  <c r="K260" i="13"/>
  <c r="K258" i="13"/>
  <c r="K256" i="13"/>
  <c r="K254" i="13"/>
  <c r="K252" i="13"/>
  <c r="J258" i="13"/>
  <c r="J256" i="13"/>
  <c r="J254" i="13"/>
  <c r="J252" i="13"/>
  <c r="I257" i="13"/>
  <c r="I255" i="13"/>
  <c r="I253" i="13"/>
  <c r="H257" i="13"/>
  <c r="H255" i="13"/>
  <c r="H253" i="13"/>
  <c r="G256" i="13"/>
  <c r="G254" i="13"/>
  <c r="G252" i="13"/>
  <c r="F254" i="13"/>
  <c r="F252" i="13"/>
  <c r="E253" i="13"/>
  <c r="D253" i="13"/>
  <c r="C252" i="13"/>
  <c r="L260" i="13"/>
  <c r="L258" i="13"/>
  <c r="L256" i="13"/>
  <c r="L254" i="13"/>
  <c r="L252" i="13"/>
  <c r="K259" i="13"/>
  <c r="K257" i="13"/>
  <c r="K255" i="13"/>
  <c r="K253" i="13"/>
  <c r="J259" i="13"/>
  <c r="J257" i="13"/>
  <c r="J255" i="13"/>
  <c r="J253" i="13"/>
  <c r="I258" i="13"/>
  <c r="I256" i="13"/>
  <c r="I254" i="13"/>
  <c r="I252" i="13"/>
  <c r="H256" i="13"/>
  <c r="H254" i="13"/>
  <c r="H252" i="13"/>
  <c r="G255" i="13"/>
  <c r="G253" i="13"/>
  <c r="F255" i="13"/>
  <c r="F253" i="13"/>
  <c r="E254" i="13"/>
  <c r="E252" i="13"/>
  <c r="D252" i="13"/>
  <c r="F118" i="13"/>
  <c r="F117" i="13"/>
  <c r="G118" i="13"/>
  <c r="G117" i="13"/>
  <c r="C159" i="17"/>
  <c r="C160" i="17"/>
  <c r="I160" i="17"/>
  <c r="I159" i="17"/>
  <c r="J159" i="17"/>
  <c r="J160" i="17"/>
  <c r="G159" i="17"/>
  <c r="G160" i="17"/>
  <c r="K159" i="17"/>
  <c r="K160" i="17"/>
  <c r="D159" i="17"/>
  <c r="D160" i="17"/>
  <c r="L159" i="17"/>
  <c r="L160" i="17"/>
  <c r="K302" i="17"/>
  <c r="L300" i="17"/>
  <c r="L299" i="17"/>
  <c r="H299" i="17"/>
  <c r="I298" i="17"/>
  <c r="K297" i="17"/>
  <c r="G297" i="17"/>
  <c r="J296" i="17"/>
  <c r="F296" i="17"/>
  <c r="J295" i="17"/>
  <c r="F295" i="17"/>
  <c r="K294" i="17"/>
  <c r="G294" i="17"/>
  <c r="C294" i="17"/>
  <c r="J301" i="17"/>
  <c r="I299" i="17"/>
  <c r="L297" i="17"/>
  <c r="K296" i="17"/>
  <c r="K295" i="17"/>
  <c r="L294" i="17"/>
  <c r="D294" i="17"/>
  <c r="K299" i="17"/>
  <c r="F297" i="17"/>
  <c r="E295" i="17"/>
  <c r="L298" i="17"/>
  <c r="J294" i="17"/>
  <c r="J297" i="17"/>
  <c r="L303" i="17"/>
  <c r="K301" i="17"/>
  <c r="J300" i="17"/>
  <c r="J299" i="17"/>
  <c r="K298" i="17"/>
  <c r="G298" i="17"/>
  <c r="I297" i="17"/>
  <c r="L296" i="17"/>
  <c r="H296" i="17"/>
  <c r="L295" i="17"/>
  <c r="D295" i="17"/>
  <c r="I294" i="17"/>
  <c r="E294" i="17"/>
  <c r="L302" i="17"/>
  <c r="I300" i="17"/>
  <c r="J298" i="17"/>
  <c r="H297" i="17"/>
  <c r="G296" i="17"/>
  <c r="G295" i="17"/>
  <c r="H294" i="17"/>
  <c r="L301" i="17"/>
  <c r="H298" i="17"/>
  <c r="E296" i="17"/>
  <c r="F294" i="17"/>
  <c r="I296" i="17"/>
  <c r="K300" i="17"/>
  <c r="I295" i="17"/>
  <c r="H295" i="17"/>
  <c r="C146" i="17"/>
  <c r="C145" i="17"/>
  <c r="K146" i="17"/>
  <c r="K145" i="17"/>
  <c r="J145" i="17"/>
  <c r="J146" i="17"/>
  <c r="L146" i="17"/>
  <c r="L145" i="17"/>
  <c r="I145" i="17"/>
  <c r="I146" i="17"/>
  <c r="L118" i="17"/>
  <c r="L117" i="17"/>
  <c r="L260" i="17"/>
  <c r="J259" i="17"/>
  <c r="I258" i="17"/>
  <c r="I257" i="17"/>
  <c r="J256" i="17"/>
  <c r="L255" i="17"/>
  <c r="H255" i="17"/>
  <c r="K254" i="17"/>
  <c r="G254" i="17"/>
  <c r="K253" i="17"/>
  <c r="G253" i="17"/>
  <c r="L252" i="17"/>
  <c r="H252" i="17"/>
  <c r="D252" i="17"/>
  <c r="L258" i="17"/>
  <c r="H257" i="17"/>
  <c r="K255" i="17"/>
  <c r="J254" i="17"/>
  <c r="J253" i="17"/>
  <c r="K252" i="17"/>
  <c r="C252" i="17"/>
  <c r="J258" i="17"/>
  <c r="I255" i="17"/>
  <c r="H253" i="17"/>
  <c r="K259" i="17"/>
  <c r="G256" i="17"/>
  <c r="L253" i="17"/>
  <c r="E252" i="17"/>
  <c r="K258" i="17"/>
  <c r="L256" i="17"/>
  <c r="J255" i="17"/>
  <c r="I254" i="17"/>
  <c r="I253" i="17"/>
  <c r="J252" i="17"/>
  <c r="K260" i="17"/>
  <c r="I256" i="17"/>
  <c r="F254" i="17"/>
  <c r="G252" i="17"/>
  <c r="K256" i="17"/>
  <c r="I252" i="17"/>
  <c r="L254" i="17"/>
  <c r="L259" i="17"/>
  <c r="H256" i="17"/>
  <c r="E253" i="17"/>
  <c r="F252" i="17"/>
  <c r="G255" i="17"/>
  <c r="F253" i="17"/>
  <c r="L261" i="17"/>
  <c r="H254" i="17"/>
  <c r="J257" i="17"/>
  <c r="K257" i="17"/>
  <c r="F255" i="17"/>
  <c r="E254" i="17"/>
  <c r="L257" i="17"/>
  <c r="D253" i="17"/>
  <c r="I118" i="17"/>
  <c r="I117" i="17"/>
  <c r="H117" i="17"/>
  <c r="H118" i="17"/>
  <c r="G117" i="17"/>
  <c r="G118" i="17"/>
  <c r="I190" i="17"/>
  <c r="I191" i="17"/>
  <c r="J191" i="17"/>
  <c r="J190" i="17"/>
  <c r="C190" i="17"/>
  <c r="C191" i="17"/>
  <c r="D190" i="17"/>
  <c r="D191" i="17"/>
  <c r="L190" i="17"/>
  <c r="L191" i="17"/>
  <c r="BQ10" i="13"/>
  <c r="L144" i="13"/>
  <c r="L142" i="13"/>
  <c r="L140" i="13"/>
  <c r="L138" i="13"/>
  <c r="L136" i="13"/>
  <c r="K143" i="13"/>
  <c r="K141" i="13"/>
  <c r="K139" i="13"/>
  <c r="K137" i="13"/>
  <c r="K135" i="13"/>
  <c r="J141" i="13"/>
  <c r="J139" i="13"/>
  <c r="J137" i="13"/>
  <c r="J135" i="13"/>
  <c r="I140" i="13"/>
  <c r="I138" i="13"/>
  <c r="I136" i="13"/>
  <c r="H140" i="13"/>
  <c r="H138" i="13"/>
  <c r="H136" i="13"/>
  <c r="G139" i="13"/>
  <c r="G137" i="13"/>
  <c r="G135" i="13"/>
  <c r="F137" i="13"/>
  <c r="F135" i="13"/>
  <c r="E136" i="13"/>
  <c r="D136" i="13"/>
  <c r="C135" i="13"/>
  <c r="L143" i="13"/>
  <c r="L141" i="13"/>
  <c r="L139" i="13"/>
  <c r="L137" i="13"/>
  <c r="L135" i="13"/>
  <c r="K142" i="13"/>
  <c r="K140" i="13"/>
  <c r="K138" i="13"/>
  <c r="K136" i="13"/>
  <c r="K146" i="13" s="1"/>
  <c r="J142" i="13"/>
  <c r="J140" i="13"/>
  <c r="J138" i="13"/>
  <c r="J136" i="13"/>
  <c r="I141" i="13"/>
  <c r="I139" i="13"/>
  <c r="I137" i="13"/>
  <c r="I135" i="13"/>
  <c r="I145" i="13" s="1"/>
  <c r="H139" i="13"/>
  <c r="H137" i="13"/>
  <c r="H135" i="13"/>
  <c r="G138" i="13"/>
  <c r="G136" i="13"/>
  <c r="F138" i="13"/>
  <c r="F136" i="13"/>
  <c r="E137" i="13"/>
  <c r="E135" i="13"/>
  <c r="D135" i="13"/>
  <c r="L130" i="13"/>
  <c r="L128" i="13"/>
  <c r="L126" i="13"/>
  <c r="L124" i="13"/>
  <c r="L122" i="13"/>
  <c r="K129" i="13"/>
  <c r="K127" i="13"/>
  <c r="K125" i="13"/>
  <c r="K123" i="13"/>
  <c r="K121" i="13"/>
  <c r="J127" i="13"/>
  <c r="J125" i="13"/>
  <c r="J123" i="13"/>
  <c r="J121" i="13"/>
  <c r="I126" i="13"/>
  <c r="I124" i="13"/>
  <c r="I122" i="13"/>
  <c r="H126" i="13"/>
  <c r="H124" i="13"/>
  <c r="H122" i="13"/>
  <c r="G125" i="13"/>
  <c r="G123" i="13"/>
  <c r="G121" i="13"/>
  <c r="F123" i="13"/>
  <c r="F121" i="13"/>
  <c r="E122" i="13"/>
  <c r="D122" i="13"/>
  <c r="BQ9" i="13"/>
  <c r="L129" i="13"/>
  <c r="L127" i="13"/>
  <c r="L125" i="13"/>
  <c r="L123" i="13"/>
  <c r="L121" i="13"/>
  <c r="K128" i="13"/>
  <c r="K126" i="13"/>
  <c r="K124" i="13"/>
  <c r="K122" i="13"/>
  <c r="J128" i="13"/>
  <c r="J126" i="13"/>
  <c r="J124" i="13"/>
  <c r="J122" i="13"/>
  <c r="I127" i="13"/>
  <c r="I125" i="13"/>
  <c r="I123" i="13"/>
  <c r="I121" i="13"/>
  <c r="H125" i="13"/>
  <c r="H123" i="13"/>
  <c r="H121" i="13"/>
  <c r="G124" i="13"/>
  <c r="G122" i="13"/>
  <c r="G132" i="13" s="1"/>
  <c r="F124" i="13"/>
  <c r="F122" i="13"/>
  <c r="E123" i="13"/>
  <c r="E121" i="13"/>
  <c r="E131" i="13" s="1"/>
  <c r="D121" i="13"/>
  <c r="C121" i="13"/>
  <c r="BQ12" i="13"/>
  <c r="L172" i="13"/>
  <c r="K171" i="13"/>
  <c r="K170" i="13"/>
  <c r="L169" i="13"/>
  <c r="J169" i="13"/>
  <c r="L168" i="13"/>
  <c r="J168" i="13"/>
  <c r="H168" i="13"/>
  <c r="K167" i="13"/>
  <c r="I167" i="13"/>
  <c r="G167" i="13"/>
  <c r="K166" i="13"/>
  <c r="I166" i="13"/>
  <c r="G166" i="13"/>
  <c r="L165" i="13"/>
  <c r="J165" i="13"/>
  <c r="H165" i="13"/>
  <c r="F165" i="13"/>
  <c r="L164" i="13"/>
  <c r="J164" i="13"/>
  <c r="H164" i="13"/>
  <c r="F164" i="13"/>
  <c r="D164" i="13"/>
  <c r="K163" i="13"/>
  <c r="I163" i="13"/>
  <c r="G163" i="13"/>
  <c r="E163" i="13"/>
  <c r="C163" i="13"/>
  <c r="L171" i="13"/>
  <c r="L170" i="13"/>
  <c r="J170" i="13"/>
  <c r="K169" i="13"/>
  <c r="I169" i="13"/>
  <c r="K168" i="13"/>
  <c r="I168" i="13"/>
  <c r="L167" i="13"/>
  <c r="J167" i="13"/>
  <c r="H167" i="13"/>
  <c r="L166" i="13"/>
  <c r="J166" i="13"/>
  <c r="H166" i="13"/>
  <c r="F166" i="13"/>
  <c r="K165" i="13"/>
  <c r="I165" i="13"/>
  <c r="G165" i="13"/>
  <c r="E165" i="13"/>
  <c r="K164" i="13"/>
  <c r="I164" i="13"/>
  <c r="G164" i="13"/>
  <c r="E164" i="13"/>
  <c r="L163" i="13"/>
  <c r="J163" i="13"/>
  <c r="H163" i="13"/>
  <c r="F163" i="13"/>
  <c r="D163" i="13"/>
  <c r="K232" i="17"/>
  <c r="K233" i="17"/>
  <c r="F233" i="17"/>
  <c r="F232" i="17"/>
  <c r="C232" i="17"/>
  <c r="C233" i="17"/>
  <c r="H233" i="17"/>
  <c r="H232" i="17"/>
  <c r="D233" i="17"/>
  <c r="D232" i="17"/>
  <c r="G233" i="17"/>
  <c r="G232" i="17"/>
  <c r="J233" i="17"/>
  <c r="J232" i="17"/>
  <c r="K218" i="17"/>
  <c r="K219" i="17"/>
  <c r="C218" i="17"/>
  <c r="C219" i="17"/>
  <c r="L218" i="17"/>
  <c r="L219" i="17"/>
  <c r="G218" i="17"/>
  <c r="G219" i="17"/>
  <c r="F219" i="17"/>
  <c r="F218" i="17"/>
  <c r="C205" i="17"/>
  <c r="C204" i="17"/>
  <c r="H204" i="17"/>
  <c r="H205" i="17"/>
  <c r="D204" i="17"/>
  <c r="D205" i="17"/>
  <c r="G204" i="17"/>
  <c r="G205" i="17"/>
  <c r="J204" i="17"/>
  <c r="J205" i="17"/>
  <c r="J132" i="17"/>
  <c r="J131" i="17"/>
  <c r="F131" i="17"/>
  <c r="F132" i="17"/>
  <c r="L131" i="17"/>
  <c r="L132" i="17"/>
  <c r="C131" i="17"/>
  <c r="C132" i="17"/>
  <c r="K131" i="17"/>
  <c r="K132" i="17"/>
  <c r="C247" i="17"/>
  <c r="C246" i="17"/>
  <c r="D247" i="17"/>
  <c r="D246" i="17"/>
  <c r="L247" i="17"/>
  <c r="L246" i="17"/>
  <c r="G247" i="17"/>
  <c r="G246" i="17"/>
  <c r="F246" i="17"/>
  <c r="F247" i="17"/>
  <c r="F173" i="17"/>
  <c r="F174" i="17"/>
  <c r="C173" i="17"/>
  <c r="C174" i="17"/>
  <c r="H174" i="17"/>
  <c r="H173" i="17"/>
  <c r="BQ11" i="13"/>
  <c r="L158" i="13"/>
  <c r="L156" i="13"/>
  <c r="L154" i="13"/>
  <c r="L152" i="13"/>
  <c r="L150" i="13"/>
  <c r="K157" i="13"/>
  <c r="K155" i="13"/>
  <c r="K153" i="13"/>
  <c r="K151" i="13"/>
  <c r="K149" i="13"/>
  <c r="J155" i="13"/>
  <c r="J153" i="13"/>
  <c r="J151" i="13"/>
  <c r="J149" i="13"/>
  <c r="I154" i="13"/>
  <c r="I152" i="13"/>
  <c r="I150" i="13"/>
  <c r="H154" i="13"/>
  <c r="H152" i="13"/>
  <c r="H150" i="13"/>
  <c r="G153" i="13"/>
  <c r="G151" i="13"/>
  <c r="G149" i="13"/>
  <c r="F151" i="13"/>
  <c r="F149" i="13"/>
  <c r="E150" i="13"/>
  <c r="D150" i="13"/>
  <c r="L157" i="13"/>
  <c r="L155" i="13"/>
  <c r="L153" i="13"/>
  <c r="L151" i="13"/>
  <c r="L149" i="13"/>
  <c r="K156" i="13"/>
  <c r="K154" i="13"/>
  <c r="K152" i="13"/>
  <c r="K150" i="13"/>
  <c r="J156" i="13"/>
  <c r="J154" i="13"/>
  <c r="J152" i="13"/>
  <c r="J150" i="13"/>
  <c r="I155" i="13"/>
  <c r="I153" i="13"/>
  <c r="I151" i="13"/>
  <c r="I149" i="13"/>
  <c r="H153" i="13"/>
  <c r="H151" i="13"/>
  <c r="H149" i="13"/>
  <c r="G152" i="13"/>
  <c r="G150" i="13"/>
  <c r="F152" i="13"/>
  <c r="F150" i="13"/>
  <c r="E151" i="13"/>
  <c r="E149" i="13"/>
  <c r="D149" i="13"/>
  <c r="C149" i="13"/>
  <c r="D118" i="13"/>
  <c r="D117" i="13"/>
  <c r="I118" i="13"/>
  <c r="I117" i="13"/>
  <c r="L118" i="13"/>
  <c r="L117" i="13"/>
  <c r="C118" i="13"/>
  <c r="C117" i="13"/>
  <c r="H118" i="13"/>
  <c r="J118" i="13"/>
  <c r="J117" i="13"/>
  <c r="K118" i="13"/>
  <c r="K117" i="13"/>
  <c r="F159" i="17"/>
  <c r="F160" i="17"/>
  <c r="E159" i="17"/>
  <c r="E160" i="17"/>
  <c r="H159" i="17"/>
  <c r="H160" i="17"/>
  <c r="F146" i="17"/>
  <c r="F145" i="17"/>
  <c r="H145" i="17"/>
  <c r="H146" i="17"/>
  <c r="G146" i="17"/>
  <c r="G145" i="17"/>
  <c r="L288" i="17"/>
  <c r="J287" i="17"/>
  <c r="I286" i="17"/>
  <c r="I285" i="17"/>
  <c r="J284" i="17"/>
  <c r="L283" i="17"/>
  <c r="H283" i="17"/>
  <c r="K282" i="17"/>
  <c r="G282" i="17"/>
  <c r="K281" i="17"/>
  <c r="G281" i="17"/>
  <c r="L280" i="17"/>
  <c r="H280" i="17"/>
  <c r="D280" i="17"/>
  <c r="L286" i="17"/>
  <c r="H285" i="17"/>
  <c r="K283" i="17"/>
  <c r="J282" i="17"/>
  <c r="J281" i="17"/>
  <c r="K280" i="17"/>
  <c r="C280" i="17"/>
  <c r="J286" i="17"/>
  <c r="I283" i="17"/>
  <c r="H281" i="17"/>
  <c r="K287" i="17"/>
  <c r="G284" i="17"/>
  <c r="L281" i="17"/>
  <c r="E280" i="17"/>
  <c r="L287" i="17"/>
  <c r="K285" i="17"/>
  <c r="H284" i="17"/>
  <c r="F283" i="17"/>
  <c r="E282" i="17"/>
  <c r="E281" i="17"/>
  <c r="F280" i="17"/>
  <c r="L285" i="17"/>
  <c r="G283" i="17"/>
  <c r="F281" i="17"/>
  <c r="L289" i="17"/>
  <c r="H282" i="17"/>
  <c r="J285" i="17"/>
  <c r="D281" i="17"/>
  <c r="K286" i="17"/>
  <c r="L284" i="17"/>
  <c r="J283" i="17"/>
  <c r="I282" i="17"/>
  <c r="I281" i="17"/>
  <c r="J280" i="17"/>
  <c r="K288" i="17"/>
  <c r="I284" i="17"/>
  <c r="F282" i="17"/>
  <c r="G280" i="17"/>
  <c r="K284" i="17"/>
  <c r="I280" i="17"/>
  <c r="L282" i="17"/>
  <c r="D146" i="17"/>
  <c r="D145" i="17"/>
  <c r="E145" i="17"/>
  <c r="E146" i="17"/>
  <c r="J118" i="17"/>
  <c r="J117" i="17"/>
  <c r="D118" i="17"/>
  <c r="D117" i="17"/>
  <c r="E118" i="17"/>
  <c r="E117" i="17"/>
  <c r="F117" i="17"/>
  <c r="F118" i="17"/>
  <c r="C117" i="17"/>
  <c r="C118" i="17"/>
  <c r="K117" i="17"/>
  <c r="K118" i="17"/>
  <c r="G190" i="17"/>
  <c r="G191" i="17"/>
  <c r="F191" i="17"/>
  <c r="F190" i="17"/>
  <c r="K190" i="17"/>
  <c r="K191" i="17"/>
  <c r="E190" i="17"/>
  <c r="E191" i="17"/>
  <c r="H190" i="17"/>
  <c r="H191" i="17"/>
  <c r="E232" i="13"/>
  <c r="L202" i="13"/>
  <c r="L200" i="13"/>
  <c r="L198" i="13"/>
  <c r="L196" i="13"/>
  <c r="L194" i="13"/>
  <c r="K201" i="13"/>
  <c r="K199" i="13"/>
  <c r="K197" i="13"/>
  <c r="K195" i="13"/>
  <c r="J201" i="13"/>
  <c r="J199" i="13"/>
  <c r="J197" i="13"/>
  <c r="J195" i="13"/>
  <c r="I200" i="13"/>
  <c r="I198" i="13"/>
  <c r="I196" i="13"/>
  <c r="I194" i="13"/>
  <c r="H198" i="13"/>
  <c r="H196" i="13"/>
  <c r="H194" i="13"/>
  <c r="G197" i="13"/>
  <c r="G195" i="13"/>
  <c r="F197" i="13"/>
  <c r="F195" i="13"/>
  <c r="E196" i="13"/>
  <c r="E194" i="13"/>
  <c r="D194" i="13"/>
  <c r="L203" i="13"/>
  <c r="L201" i="13"/>
  <c r="L199" i="13"/>
  <c r="L197" i="13"/>
  <c r="L195" i="13"/>
  <c r="K202" i="13"/>
  <c r="K200" i="13"/>
  <c r="K198" i="13"/>
  <c r="K196" i="13"/>
  <c r="K194" i="13"/>
  <c r="J200" i="13"/>
  <c r="J198" i="13"/>
  <c r="J196" i="13"/>
  <c r="J194" i="13"/>
  <c r="I199" i="13"/>
  <c r="I197" i="13"/>
  <c r="I195" i="13"/>
  <c r="H199" i="13"/>
  <c r="H197" i="13"/>
  <c r="H195" i="13"/>
  <c r="G198" i="13"/>
  <c r="G196" i="13"/>
  <c r="G194" i="13"/>
  <c r="F196" i="13"/>
  <c r="F194" i="13"/>
  <c r="E195" i="13"/>
  <c r="D195" i="13"/>
  <c r="C194" i="13"/>
  <c r="F60" i="13"/>
  <c r="F59" i="13"/>
  <c r="G60" i="13"/>
  <c r="G59" i="13"/>
  <c r="F102" i="13"/>
  <c r="F101" i="13"/>
  <c r="G102" i="13"/>
  <c r="G101" i="13"/>
  <c r="E102" i="13"/>
  <c r="E101" i="13"/>
  <c r="H102" i="13"/>
  <c r="H101" i="13"/>
  <c r="C46" i="13"/>
  <c r="C45" i="13"/>
  <c r="F46" i="13"/>
  <c r="F45" i="13"/>
  <c r="G46" i="13"/>
  <c r="G45" i="13"/>
  <c r="D46" i="13"/>
  <c r="D45" i="13"/>
  <c r="I46" i="13"/>
  <c r="I45" i="13"/>
  <c r="D74" i="13"/>
  <c r="D73" i="13"/>
  <c r="I74" i="13"/>
  <c r="I73" i="13"/>
  <c r="L74" i="13"/>
  <c r="L73" i="13"/>
  <c r="J74" i="13"/>
  <c r="J73" i="13"/>
  <c r="K74" i="13"/>
  <c r="K73" i="13"/>
  <c r="L216" i="13"/>
  <c r="L214" i="13"/>
  <c r="L212" i="13"/>
  <c r="L210" i="13"/>
  <c r="L208" i="13"/>
  <c r="K215" i="13"/>
  <c r="K213" i="13"/>
  <c r="L217" i="13"/>
  <c r="L215" i="13"/>
  <c r="L213" i="13"/>
  <c r="L211" i="13"/>
  <c r="L209" i="13"/>
  <c r="K216" i="13"/>
  <c r="K214" i="13"/>
  <c r="K212" i="13"/>
  <c r="K210" i="13"/>
  <c r="K211" i="13"/>
  <c r="K208" i="13"/>
  <c r="J214" i="13"/>
  <c r="J212" i="13"/>
  <c r="J210" i="13"/>
  <c r="J208" i="13"/>
  <c r="I213" i="13"/>
  <c r="I211" i="13"/>
  <c r="I209" i="13"/>
  <c r="H213" i="13"/>
  <c r="H211" i="13"/>
  <c r="H209" i="13"/>
  <c r="G212" i="13"/>
  <c r="G210" i="13"/>
  <c r="G208" i="13"/>
  <c r="F210" i="13"/>
  <c r="F208" i="13"/>
  <c r="E209" i="13"/>
  <c r="D209" i="13"/>
  <c r="C208" i="13"/>
  <c r="K209" i="13"/>
  <c r="J215" i="13"/>
  <c r="J213" i="13"/>
  <c r="J211" i="13"/>
  <c r="J209" i="13"/>
  <c r="I214" i="13"/>
  <c r="I212" i="13"/>
  <c r="I210" i="13"/>
  <c r="I208" i="13"/>
  <c r="H212" i="13"/>
  <c r="H210" i="13"/>
  <c r="H208" i="13"/>
  <c r="G211" i="13"/>
  <c r="G209" i="13"/>
  <c r="F211" i="13"/>
  <c r="F209" i="13"/>
  <c r="E210" i="13"/>
  <c r="E208" i="13"/>
  <c r="D208" i="13"/>
  <c r="D88" i="13"/>
  <c r="D87" i="13"/>
  <c r="I88" i="13"/>
  <c r="I87" i="13"/>
  <c r="L88" i="13"/>
  <c r="L87" i="13"/>
  <c r="J88" i="13"/>
  <c r="J87" i="13"/>
  <c r="K88" i="13"/>
  <c r="K87" i="13"/>
  <c r="L188" i="13"/>
  <c r="L186" i="13"/>
  <c r="L184" i="13"/>
  <c r="L182" i="13"/>
  <c r="L180" i="13"/>
  <c r="K187" i="13"/>
  <c r="K185" i="13"/>
  <c r="K183" i="13"/>
  <c r="K181" i="13"/>
  <c r="J187" i="13"/>
  <c r="J185" i="13"/>
  <c r="J183" i="13"/>
  <c r="J181" i="13"/>
  <c r="I186" i="13"/>
  <c r="I184" i="13"/>
  <c r="I182" i="13"/>
  <c r="I180" i="13"/>
  <c r="H184" i="13"/>
  <c r="H182" i="13"/>
  <c r="H180" i="13"/>
  <c r="G183" i="13"/>
  <c r="G181" i="13"/>
  <c r="F183" i="13"/>
  <c r="F181" i="13"/>
  <c r="E182" i="13"/>
  <c r="E180" i="13"/>
  <c r="D180" i="13"/>
  <c r="L189" i="13"/>
  <c r="L187" i="13"/>
  <c r="L185" i="13"/>
  <c r="L183" i="13"/>
  <c r="L181" i="13"/>
  <c r="K188" i="13"/>
  <c r="K186" i="13"/>
  <c r="K184" i="13"/>
  <c r="K182" i="13"/>
  <c r="K180" i="13"/>
  <c r="J186" i="13"/>
  <c r="J184" i="13"/>
  <c r="J182" i="13"/>
  <c r="J180" i="13"/>
  <c r="I185" i="13"/>
  <c r="I183" i="13"/>
  <c r="I181" i="13"/>
  <c r="H185" i="13"/>
  <c r="H183" i="13"/>
  <c r="H181" i="13"/>
  <c r="G184" i="13"/>
  <c r="G182" i="13"/>
  <c r="G180" i="13"/>
  <c r="F182" i="13"/>
  <c r="F180" i="13"/>
  <c r="E181" i="13"/>
  <c r="D181" i="13"/>
  <c r="C180" i="13"/>
  <c r="F233" i="13"/>
  <c r="F232" i="13"/>
  <c r="G233" i="13"/>
  <c r="H233" i="13"/>
  <c r="H232" i="13"/>
  <c r="C60" i="13"/>
  <c r="C59" i="13"/>
  <c r="E60" i="13"/>
  <c r="E59" i="13"/>
  <c r="H60" i="13"/>
  <c r="H59" i="13"/>
  <c r="L244" i="13"/>
  <c r="L242" i="13"/>
  <c r="L240" i="13"/>
  <c r="L238" i="13"/>
  <c r="L236" i="13"/>
  <c r="K244" i="13"/>
  <c r="K242" i="13"/>
  <c r="K240" i="13"/>
  <c r="K238" i="13"/>
  <c r="K236" i="13"/>
  <c r="J242" i="13"/>
  <c r="J240" i="13"/>
  <c r="J238" i="13"/>
  <c r="J236" i="13"/>
  <c r="I241" i="13"/>
  <c r="I239" i="13"/>
  <c r="I237" i="13"/>
  <c r="H241" i="13"/>
  <c r="H239" i="13"/>
  <c r="H237" i="13"/>
  <c r="G240" i="13"/>
  <c r="G238" i="13"/>
  <c r="G236" i="13"/>
  <c r="F238" i="13"/>
  <c r="F236" i="13"/>
  <c r="E237" i="13"/>
  <c r="D237" i="13"/>
  <c r="C236" i="13"/>
  <c r="L245" i="13"/>
  <c r="L243" i="13"/>
  <c r="L241" i="13"/>
  <c r="L239" i="13"/>
  <c r="L237" i="13"/>
  <c r="K243" i="13"/>
  <c r="K241" i="13"/>
  <c r="K239" i="13"/>
  <c r="K237" i="13"/>
  <c r="J243" i="13"/>
  <c r="J241" i="13"/>
  <c r="J239" i="13"/>
  <c r="J237" i="13"/>
  <c r="I242" i="13"/>
  <c r="I240" i="13"/>
  <c r="I238" i="13"/>
  <c r="I236" i="13"/>
  <c r="H240" i="13"/>
  <c r="H238" i="13"/>
  <c r="H236" i="13"/>
  <c r="G239" i="13"/>
  <c r="G237" i="13"/>
  <c r="F239" i="13"/>
  <c r="F237" i="13"/>
  <c r="E238" i="13"/>
  <c r="E236" i="13"/>
  <c r="D236" i="13"/>
  <c r="C88" i="13"/>
  <c r="C87" i="13"/>
  <c r="E88" i="13"/>
  <c r="E87" i="13"/>
  <c r="H88" i="13"/>
  <c r="H87" i="13"/>
  <c r="F88" i="13"/>
  <c r="F87" i="13"/>
  <c r="G88" i="13"/>
  <c r="G87" i="13"/>
  <c r="C233" i="13"/>
  <c r="C232" i="13"/>
  <c r="E233" i="13"/>
  <c r="J233" i="13"/>
  <c r="J232" i="13"/>
  <c r="K233" i="13"/>
  <c r="K232" i="13"/>
  <c r="D233" i="13"/>
  <c r="D232" i="13"/>
  <c r="I233" i="13"/>
  <c r="I232" i="13"/>
  <c r="L233" i="13"/>
  <c r="L232" i="13"/>
  <c r="D60" i="13"/>
  <c r="D59" i="13"/>
  <c r="I60" i="13"/>
  <c r="I59" i="13"/>
  <c r="L60" i="13"/>
  <c r="L59" i="13"/>
  <c r="J60" i="13"/>
  <c r="J59" i="13"/>
  <c r="K60" i="13"/>
  <c r="K59" i="13"/>
  <c r="C102" i="13"/>
  <c r="C101" i="13"/>
  <c r="J102" i="13"/>
  <c r="J101" i="13"/>
  <c r="K102" i="13"/>
  <c r="K101" i="13"/>
  <c r="D102" i="13"/>
  <c r="D101" i="13"/>
  <c r="I102" i="13"/>
  <c r="I101" i="13"/>
  <c r="L102" i="13"/>
  <c r="L101" i="13"/>
  <c r="J46" i="13"/>
  <c r="J45" i="13"/>
  <c r="K46" i="13"/>
  <c r="L46" i="13"/>
  <c r="L45" i="13"/>
  <c r="E46" i="13"/>
  <c r="E45" i="13"/>
  <c r="H46" i="13"/>
  <c r="H45" i="13"/>
  <c r="K45" i="13"/>
  <c r="C74" i="13"/>
  <c r="C73" i="13"/>
  <c r="F74" i="13"/>
  <c r="F73" i="13"/>
  <c r="E74" i="13"/>
  <c r="E73" i="13"/>
  <c r="H74" i="13"/>
  <c r="H73" i="13"/>
  <c r="G74" i="13"/>
  <c r="G73" i="13"/>
  <c r="P102" i="11"/>
  <c r="AQ3" i="11"/>
  <c r="F290" i="17" l="1"/>
  <c r="F291" i="17"/>
  <c r="H290" i="17"/>
  <c r="H291" i="17"/>
  <c r="C160" i="13"/>
  <c r="C159" i="13"/>
  <c r="E160" i="13"/>
  <c r="E159" i="13"/>
  <c r="H160" i="13"/>
  <c r="H159" i="13"/>
  <c r="F160" i="13"/>
  <c r="F159" i="13"/>
  <c r="G160" i="13"/>
  <c r="G159" i="13"/>
  <c r="D174" i="13"/>
  <c r="D173" i="13"/>
  <c r="H174" i="13"/>
  <c r="H173" i="13"/>
  <c r="L174" i="13"/>
  <c r="L173" i="13"/>
  <c r="E174" i="13"/>
  <c r="E173" i="13"/>
  <c r="I174" i="13"/>
  <c r="I173" i="13"/>
  <c r="C132" i="13"/>
  <c r="C131" i="13"/>
  <c r="H132" i="13"/>
  <c r="H131" i="13"/>
  <c r="L275" i="13"/>
  <c r="L273" i="13"/>
  <c r="L271" i="13"/>
  <c r="L269" i="13"/>
  <c r="L267" i="13"/>
  <c r="K274" i="13"/>
  <c r="K272" i="13"/>
  <c r="K270" i="13"/>
  <c r="K268" i="13"/>
  <c r="K266" i="13"/>
  <c r="J272" i="13"/>
  <c r="J270" i="13"/>
  <c r="J268" i="13"/>
  <c r="J266" i="13"/>
  <c r="I271" i="13"/>
  <c r="I269" i="13"/>
  <c r="I267" i="13"/>
  <c r="H271" i="13"/>
  <c r="H269" i="13"/>
  <c r="H267" i="13"/>
  <c r="G270" i="13"/>
  <c r="G268" i="13"/>
  <c r="G266" i="13"/>
  <c r="F268" i="13"/>
  <c r="F266" i="13"/>
  <c r="E267" i="13"/>
  <c r="D267" i="13"/>
  <c r="L274" i="13"/>
  <c r="L272" i="13"/>
  <c r="L270" i="13"/>
  <c r="L268" i="13"/>
  <c r="L266" i="13"/>
  <c r="K273" i="13"/>
  <c r="K271" i="13"/>
  <c r="K269" i="13"/>
  <c r="K267" i="13"/>
  <c r="J273" i="13"/>
  <c r="J271" i="13"/>
  <c r="J269" i="13"/>
  <c r="J267" i="13"/>
  <c r="I272" i="13"/>
  <c r="I270" i="13"/>
  <c r="I268" i="13"/>
  <c r="I266" i="13"/>
  <c r="H270" i="13"/>
  <c r="H268" i="13"/>
  <c r="H266" i="13"/>
  <c r="G269" i="13"/>
  <c r="G267" i="13"/>
  <c r="F269" i="13"/>
  <c r="F267" i="13"/>
  <c r="E268" i="13"/>
  <c r="E266" i="13"/>
  <c r="D266" i="13"/>
  <c r="C266" i="13"/>
  <c r="E132" i="13"/>
  <c r="J132" i="13"/>
  <c r="J131" i="13"/>
  <c r="K131" i="13"/>
  <c r="D146" i="13"/>
  <c r="D145" i="13"/>
  <c r="L146" i="13"/>
  <c r="L145" i="13"/>
  <c r="F146" i="13"/>
  <c r="F145" i="13"/>
  <c r="G145" i="13"/>
  <c r="I146" i="13"/>
  <c r="F263" i="17"/>
  <c r="F262" i="17"/>
  <c r="C262" i="17"/>
  <c r="C263" i="17"/>
  <c r="H263" i="17"/>
  <c r="H262" i="17"/>
  <c r="E304" i="17"/>
  <c r="E305" i="17"/>
  <c r="J304" i="17"/>
  <c r="J305" i="17"/>
  <c r="L304" i="17"/>
  <c r="L305" i="17"/>
  <c r="C304" i="17"/>
  <c r="C305" i="17"/>
  <c r="K304" i="17"/>
  <c r="K305" i="17"/>
  <c r="D263" i="13"/>
  <c r="D262" i="13"/>
  <c r="I263" i="13"/>
  <c r="I262" i="13"/>
  <c r="L263" i="13"/>
  <c r="L262" i="13"/>
  <c r="F263" i="13"/>
  <c r="F262" i="13"/>
  <c r="G263" i="13"/>
  <c r="G262" i="13"/>
  <c r="F319" i="17"/>
  <c r="F318" i="17"/>
  <c r="J319" i="17"/>
  <c r="J318" i="17"/>
  <c r="L319" i="17"/>
  <c r="L318" i="17"/>
  <c r="G319" i="17"/>
  <c r="G318" i="17"/>
  <c r="H318" i="17"/>
  <c r="H319" i="17"/>
  <c r="I319" i="17"/>
  <c r="I318" i="17"/>
  <c r="G277" i="17"/>
  <c r="G276" i="17"/>
  <c r="I277" i="17"/>
  <c r="I276" i="17"/>
  <c r="J276" i="17"/>
  <c r="J277" i="17"/>
  <c r="C277" i="17"/>
  <c r="C276" i="17"/>
  <c r="D277" i="17"/>
  <c r="D276" i="17"/>
  <c r="L277" i="17"/>
  <c r="L276" i="17"/>
  <c r="C207" i="11"/>
  <c r="C206" i="11"/>
  <c r="J207" i="11"/>
  <c r="J206" i="11"/>
  <c r="K207" i="11"/>
  <c r="K206" i="11"/>
  <c r="D207" i="11"/>
  <c r="D206" i="11"/>
  <c r="I207" i="11"/>
  <c r="I206" i="11"/>
  <c r="L207" i="11"/>
  <c r="C290" i="17"/>
  <c r="C291" i="17"/>
  <c r="E246" i="13"/>
  <c r="I291" i="17"/>
  <c r="I290" i="17"/>
  <c r="G290" i="17"/>
  <c r="G291" i="17"/>
  <c r="J290" i="17"/>
  <c r="J291" i="17"/>
  <c r="E291" i="17"/>
  <c r="E290" i="17"/>
  <c r="K290" i="17"/>
  <c r="K291" i="17"/>
  <c r="D290" i="17"/>
  <c r="D291" i="17"/>
  <c r="L290" i="17"/>
  <c r="L291" i="17"/>
  <c r="D160" i="13"/>
  <c r="D159" i="13"/>
  <c r="I160" i="13"/>
  <c r="I159" i="13"/>
  <c r="L160" i="13"/>
  <c r="L159" i="13"/>
  <c r="J160" i="13"/>
  <c r="J159" i="13"/>
  <c r="K160" i="13"/>
  <c r="K159" i="13"/>
  <c r="L303" i="13"/>
  <c r="L301" i="13"/>
  <c r="L299" i="13"/>
  <c r="L297" i="13"/>
  <c r="L295" i="13"/>
  <c r="K302" i="13"/>
  <c r="K300" i="13"/>
  <c r="K298" i="13"/>
  <c r="K296" i="13"/>
  <c r="K294" i="13"/>
  <c r="J300" i="13"/>
  <c r="J298" i="13"/>
  <c r="J296" i="13"/>
  <c r="J294" i="13"/>
  <c r="I299" i="13"/>
  <c r="I297" i="13"/>
  <c r="I295" i="13"/>
  <c r="H299" i="13"/>
  <c r="H297" i="13"/>
  <c r="H295" i="13"/>
  <c r="G298" i="13"/>
  <c r="G296" i="13"/>
  <c r="G294" i="13"/>
  <c r="F296" i="13"/>
  <c r="F294" i="13"/>
  <c r="E295" i="13"/>
  <c r="D295" i="13"/>
  <c r="L302" i="13"/>
  <c r="L300" i="13"/>
  <c r="L298" i="13"/>
  <c r="L296" i="13"/>
  <c r="L294" i="13"/>
  <c r="K301" i="13"/>
  <c r="K299" i="13"/>
  <c r="K297" i="13"/>
  <c r="K295" i="13"/>
  <c r="J301" i="13"/>
  <c r="J299" i="13"/>
  <c r="J297" i="13"/>
  <c r="J295" i="13"/>
  <c r="I300" i="13"/>
  <c r="I298" i="13"/>
  <c r="I296" i="13"/>
  <c r="I294" i="13"/>
  <c r="H298" i="13"/>
  <c r="H296" i="13"/>
  <c r="H294" i="13"/>
  <c r="G297" i="13"/>
  <c r="G295" i="13"/>
  <c r="F297" i="13"/>
  <c r="F295" i="13"/>
  <c r="E296" i="13"/>
  <c r="E294" i="13"/>
  <c r="D294" i="13"/>
  <c r="C294" i="13"/>
  <c r="F174" i="13"/>
  <c r="F173" i="13"/>
  <c r="J174" i="13"/>
  <c r="J173" i="13"/>
  <c r="C174" i="13"/>
  <c r="C173" i="13"/>
  <c r="G173" i="13"/>
  <c r="G174" i="13"/>
  <c r="K173" i="13"/>
  <c r="K174" i="13"/>
  <c r="L317" i="13"/>
  <c r="L315" i="13"/>
  <c r="L313" i="13"/>
  <c r="L311" i="13"/>
  <c r="L309" i="13"/>
  <c r="K316" i="13"/>
  <c r="K314" i="13"/>
  <c r="K312" i="13"/>
  <c r="K310" i="13"/>
  <c r="K308" i="13"/>
  <c r="J314" i="13"/>
  <c r="J312" i="13"/>
  <c r="J310" i="13"/>
  <c r="J308" i="13"/>
  <c r="I313" i="13"/>
  <c r="I311" i="13"/>
  <c r="I309" i="13"/>
  <c r="H313" i="13"/>
  <c r="H311" i="13"/>
  <c r="H309" i="13"/>
  <c r="G312" i="13"/>
  <c r="G310" i="13"/>
  <c r="G308" i="13"/>
  <c r="F310" i="13"/>
  <c r="F308" i="13"/>
  <c r="E309" i="13"/>
  <c r="D309" i="13"/>
  <c r="C308" i="13"/>
  <c r="L316" i="13"/>
  <c r="L314" i="13"/>
  <c r="L312" i="13"/>
  <c r="L310" i="13"/>
  <c r="L308" i="13"/>
  <c r="K315" i="13"/>
  <c r="K313" i="13"/>
  <c r="K311" i="13"/>
  <c r="K309" i="13"/>
  <c r="J315" i="13"/>
  <c r="J313" i="13"/>
  <c r="J311" i="13"/>
  <c r="J309" i="13"/>
  <c r="I314" i="13"/>
  <c r="I312" i="13"/>
  <c r="I310" i="13"/>
  <c r="I308" i="13"/>
  <c r="H312" i="13"/>
  <c r="H310" i="13"/>
  <c r="H308" i="13"/>
  <c r="G311" i="13"/>
  <c r="G309" i="13"/>
  <c r="G319" i="13" s="1"/>
  <c r="F311" i="13"/>
  <c r="F309" i="13"/>
  <c r="E310" i="13"/>
  <c r="E308" i="13"/>
  <c r="D308" i="13"/>
  <c r="D132" i="13"/>
  <c r="D131" i="13"/>
  <c r="I131" i="13"/>
  <c r="K132" i="13"/>
  <c r="L132" i="13"/>
  <c r="L131" i="13"/>
  <c r="F132" i="13"/>
  <c r="F131" i="13"/>
  <c r="G131" i="13"/>
  <c r="I132" i="13"/>
  <c r="E146" i="13"/>
  <c r="E145" i="13"/>
  <c r="G146" i="13"/>
  <c r="H146" i="13"/>
  <c r="H145" i="13"/>
  <c r="C146" i="13"/>
  <c r="C145" i="13"/>
  <c r="J146" i="13"/>
  <c r="J145" i="13"/>
  <c r="K145" i="13"/>
  <c r="L289" i="13"/>
  <c r="L287" i="13"/>
  <c r="L285" i="13"/>
  <c r="L283" i="13"/>
  <c r="L281" i="13"/>
  <c r="K288" i="13"/>
  <c r="K286" i="13"/>
  <c r="K284" i="13"/>
  <c r="K282" i="13"/>
  <c r="K280" i="13"/>
  <c r="J286" i="13"/>
  <c r="J284" i="13"/>
  <c r="J282" i="13"/>
  <c r="J280" i="13"/>
  <c r="I285" i="13"/>
  <c r="I283" i="13"/>
  <c r="I281" i="13"/>
  <c r="H285" i="13"/>
  <c r="H283" i="13"/>
  <c r="H281" i="13"/>
  <c r="G284" i="13"/>
  <c r="G282" i="13"/>
  <c r="G280" i="13"/>
  <c r="F282" i="13"/>
  <c r="F280" i="13"/>
  <c r="E281" i="13"/>
  <c r="D281" i="13"/>
  <c r="C280" i="13"/>
  <c r="L288" i="13"/>
  <c r="L286" i="13"/>
  <c r="L284" i="13"/>
  <c r="L282" i="13"/>
  <c r="L280" i="13"/>
  <c r="K287" i="13"/>
  <c r="K285" i="13"/>
  <c r="K283" i="13"/>
  <c r="K281" i="13"/>
  <c r="J287" i="13"/>
  <c r="J285" i="13"/>
  <c r="J283" i="13"/>
  <c r="J281" i="13"/>
  <c r="I286" i="13"/>
  <c r="I284" i="13"/>
  <c r="I282" i="13"/>
  <c r="I280" i="13"/>
  <c r="H284" i="13"/>
  <c r="H282" i="13"/>
  <c r="H280" i="13"/>
  <c r="G283" i="13"/>
  <c r="G281" i="13"/>
  <c r="F283" i="13"/>
  <c r="F281" i="13"/>
  <c r="E282" i="13"/>
  <c r="E280" i="13"/>
  <c r="D280" i="13"/>
  <c r="I263" i="17"/>
  <c r="I262" i="17"/>
  <c r="G263" i="17"/>
  <c r="G262" i="17"/>
  <c r="J263" i="17"/>
  <c r="J262" i="17"/>
  <c r="E262" i="17"/>
  <c r="E263" i="17"/>
  <c r="K262" i="17"/>
  <c r="K263" i="17"/>
  <c r="D263" i="17"/>
  <c r="D262" i="17"/>
  <c r="L263" i="17"/>
  <c r="L262" i="17"/>
  <c r="F305" i="17"/>
  <c r="F304" i="17"/>
  <c r="H305" i="17"/>
  <c r="H304" i="17"/>
  <c r="I304" i="17"/>
  <c r="I305" i="17"/>
  <c r="D304" i="17"/>
  <c r="D305" i="17"/>
  <c r="G304" i="17"/>
  <c r="G305" i="17"/>
  <c r="E263" i="13"/>
  <c r="H263" i="13"/>
  <c r="H262" i="13"/>
  <c r="C263" i="13"/>
  <c r="C262" i="13"/>
  <c r="E262" i="13"/>
  <c r="J263" i="13"/>
  <c r="J262" i="13"/>
  <c r="K263" i="13"/>
  <c r="K262" i="13"/>
  <c r="D319" i="17"/>
  <c r="D318" i="17"/>
  <c r="C319" i="17"/>
  <c r="C318" i="17"/>
  <c r="K319" i="17"/>
  <c r="K318" i="17"/>
  <c r="E319" i="17"/>
  <c r="E318" i="17"/>
  <c r="K277" i="17"/>
  <c r="K276" i="17"/>
  <c r="F276" i="17"/>
  <c r="F277" i="17"/>
  <c r="E277" i="17"/>
  <c r="E276" i="17"/>
  <c r="H277" i="17"/>
  <c r="H276" i="17"/>
  <c r="F207" i="11"/>
  <c r="F206" i="11"/>
  <c r="G207" i="11"/>
  <c r="G206" i="11"/>
  <c r="E207" i="11"/>
  <c r="E206" i="11"/>
  <c r="H207" i="11"/>
  <c r="H206" i="11"/>
  <c r="H247" i="13"/>
  <c r="H246" i="13"/>
  <c r="C247" i="13"/>
  <c r="C246" i="13"/>
  <c r="E247" i="13"/>
  <c r="J247" i="13"/>
  <c r="J246" i="13"/>
  <c r="K247" i="13"/>
  <c r="K246" i="13"/>
  <c r="F191" i="13"/>
  <c r="F190" i="13"/>
  <c r="G191" i="13"/>
  <c r="G190" i="13"/>
  <c r="E191" i="13"/>
  <c r="E190" i="13"/>
  <c r="H191" i="13"/>
  <c r="H190" i="13"/>
  <c r="D219" i="13"/>
  <c r="D218" i="13"/>
  <c r="I219" i="13"/>
  <c r="I218" i="13"/>
  <c r="F219" i="13"/>
  <c r="F218" i="13"/>
  <c r="G219" i="13"/>
  <c r="G218" i="13"/>
  <c r="L219" i="13"/>
  <c r="L218" i="13"/>
  <c r="F205" i="13"/>
  <c r="F204" i="13"/>
  <c r="G205" i="13"/>
  <c r="G204" i="13"/>
  <c r="E205" i="13"/>
  <c r="E204" i="13"/>
  <c r="H205" i="13"/>
  <c r="H204" i="13"/>
  <c r="D247" i="13"/>
  <c r="D246" i="13"/>
  <c r="I247" i="13"/>
  <c r="I246" i="13"/>
  <c r="F247" i="13"/>
  <c r="F246" i="13"/>
  <c r="G247" i="13"/>
  <c r="G246" i="13"/>
  <c r="L247" i="13"/>
  <c r="L246" i="13"/>
  <c r="C191" i="13"/>
  <c r="C190" i="13"/>
  <c r="J191" i="13"/>
  <c r="J190" i="13"/>
  <c r="K191" i="13"/>
  <c r="K190" i="13"/>
  <c r="D191" i="13"/>
  <c r="D190" i="13"/>
  <c r="I191" i="13"/>
  <c r="I190" i="13"/>
  <c r="L191" i="13"/>
  <c r="L190" i="13"/>
  <c r="E218" i="13"/>
  <c r="H219" i="13"/>
  <c r="H218" i="13"/>
  <c r="C219" i="13"/>
  <c r="C218" i="13"/>
  <c r="E219" i="13"/>
  <c r="J219" i="13"/>
  <c r="J218" i="13"/>
  <c r="K219" i="13"/>
  <c r="K218" i="13"/>
  <c r="C205" i="13"/>
  <c r="C204" i="13"/>
  <c r="J205" i="13"/>
  <c r="J204" i="13"/>
  <c r="K205" i="13"/>
  <c r="K204" i="13"/>
  <c r="D205" i="13"/>
  <c r="D204" i="13"/>
  <c r="I205" i="13"/>
  <c r="I204" i="13"/>
  <c r="L205" i="13"/>
  <c r="L204" i="13"/>
  <c r="D291" i="13" l="1"/>
  <c r="D290" i="13"/>
  <c r="G290" i="13"/>
  <c r="E319" i="13"/>
  <c r="E318" i="13"/>
  <c r="J318" i="13"/>
  <c r="K318" i="13"/>
  <c r="E305" i="13"/>
  <c r="E304" i="13"/>
  <c r="H305" i="13"/>
  <c r="H304" i="13"/>
  <c r="F305" i="13"/>
  <c r="F304" i="13"/>
  <c r="G305" i="13"/>
  <c r="G304" i="13"/>
  <c r="D277" i="13"/>
  <c r="D276" i="13"/>
  <c r="I277" i="13"/>
  <c r="I276" i="13"/>
  <c r="L277" i="13"/>
  <c r="L276" i="13"/>
  <c r="J277" i="13"/>
  <c r="J276" i="13"/>
  <c r="K277" i="13"/>
  <c r="K276" i="13"/>
  <c r="I291" i="13"/>
  <c r="I290" i="13"/>
  <c r="L291" i="13"/>
  <c r="L290" i="13"/>
  <c r="F291" i="13"/>
  <c r="F290" i="13"/>
  <c r="H319" i="13"/>
  <c r="H318" i="13"/>
  <c r="C319" i="13"/>
  <c r="C318" i="13"/>
  <c r="C304" i="13"/>
  <c r="C305" i="13"/>
  <c r="I305" i="13"/>
  <c r="E290" i="13"/>
  <c r="G291" i="13"/>
  <c r="H291" i="13"/>
  <c r="H290" i="13"/>
  <c r="C291" i="13"/>
  <c r="C290" i="13"/>
  <c r="E291" i="13"/>
  <c r="J291" i="13"/>
  <c r="J290" i="13"/>
  <c r="K291" i="13"/>
  <c r="K290" i="13"/>
  <c r="D319" i="13"/>
  <c r="D318" i="13"/>
  <c r="I319" i="13"/>
  <c r="I318" i="13"/>
  <c r="J319" i="13"/>
  <c r="K319" i="13"/>
  <c r="L319" i="13"/>
  <c r="L318" i="13"/>
  <c r="F319" i="13"/>
  <c r="F318" i="13"/>
  <c r="G318" i="13"/>
  <c r="D305" i="13"/>
  <c r="D304" i="13"/>
  <c r="I304" i="13"/>
  <c r="L305" i="13"/>
  <c r="L304" i="13"/>
  <c r="J305" i="13"/>
  <c r="J304" i="13"/>
  <c r="K305" i="13"/>
  <c r="K304" i="13"/>
  <c r="C276" i="13"/>
  <c r="C277" i="13"/>
  <c r="E277" i="13"/>
  <c r="E276" i="13"/>
  <c r="H277" i="13"/>
  <c r="H276" i="13"/>
  <c r="F277" i="13"/>
  <c r="F276" i="13"/>
  <c r="G277" i="13"/>
  <c r="G276" i="13"/>
</calcChain>
</file>

<file path=xl/sharedStrings.xml><?xml version="1.0" encoding="utf-8"?>
<sst xmlns="http://schemas.openxmlformats.org/spreadsheetml/2006/main" count="559" uniqueCount="157">
  <si>
    <t>Skladové priestory</t>
  </si>
  <si>
    <t>Prevádzkové náklady</t>
  </si>
  <si>
    <t>Nábytok</t>
  </si>
  <si>
    <t>Obchodné priestory</t>
  </si>
  <si>
    <t>Nájomné bez skladových a obchodných priestorov</t>
  </si>
  <si>
    <t>Platnosť od</t>
  </si>
  <si>
    <t>Platnosť do</t>
  </si>
  <si>
    <t>Počet zamestnancov pokrytých zmluvou (vrátane neobsadených miest - voľných stolov)</t>
  </si>
  <si>
    <t xml:space="preserve">Počet kancelárií aktuálne </t>
  </si>
  <si>
    <t>Počet zasadacích miestností</t>
  </si>
  <si>
    <t>Celková podlahová plocha kancelárskych, skladových a obchodných priestorov (vrátane chodieb, kuchyniek, sociálnych zariadení</t>
  </si>
  <si>
    <t>z toho celková podlahová plocha skladových priestorov</t>
  </si>
  <si>
    <t>Počet parkovacích miest</t>
  </si>
  <si>
    <t>mesačne</t>
  </si>
  <si>
    <t>€/ rok</t>
  </si>
  <si>
    <t>€/5 rokov</t>
  </si>
  <si>
    <t>€/7 rokov</t>
  </si>
  <si>
    <t>€/10 rokov</t>
  </si>
  <si>
    <t>počet m2</t>
  </si>
  <si>
    <t>cena na m2</t>
  </si>
  <si>
    <t>mesačné nájomné</t>
  </si>
  <si>
    <t>priemer za m2 na mesiac</t>
  </si>
  <si>
    <t>m2</t>
  </si>
  <si>
    <t>Priestory</t>
  </si>
  <si>
    <t>Račianska 4885,96</t>
  </si>
  <si>
    <t>15.10.2015 (8.7.2016)</t>
  </si>
  <si>
    <t>m2 / ks</t>
  </si>
  <si>
    <t>€/m2/mesiac</t>
  </si>
  <si>
    <t>mesac uz sa celu vymeru</t>
  </si>
  <si>
    <t>Kancelárske priestory , predmet najmu</t>
  </si>
  <si>
    <t>Kancelárske priestory,predmet najmu</t>
  </si>
  <si>
    <t>Sluzby kancelarske priestory</t>
  </si>
  <si>
    <t>Spolu</t>
  </si>
  <si>
    <t>Omnipolis 1620,96</t>
  </si>
  <si>
    <t>Kancelárske priestory- spolocne,predmet najmu</t>
  </si>
  <si>
    <t>Dunajská 1674</t>
  </si>
  <si>
    <t>Nebytove priestory</t>
  </si>
  <si>
    <t>Bussiness Garden Štefánikova 2,4 a 5 1797,79m2,zmluva č.1244/2015</t>
  </si>
  <si>
    <t>Nebytovy priestor</t>
  </si>
  <si>
    <t>Sklad</t>
  </si>
  <si>
    <t>Spolocne prevadzkove naklady</t>
  </si>
  <si>
    <t>Vlastne prevadzkove naklady</t>
  </si>
  <si>
    <t xml:space="preserve">Bussiness Garden Štefánikova 1,7 a 8 1421,46m2,zmluva 13/2016 </t>
  </si>
  <si>
    <t>Predmet najmu</t>
  </si>
  <si>
    <t>Terasy</t>
  </si>
  <si>
    <t>Skladove priestory</t>
  </si>
  <si>
    <t>Spolone prevadzkove naklady</t>
  </si>
  <si>
    <t>Bussiness Garden Štefánikova Shop a in 346,36, zmluva 98/2018</t>
  </si>
  <si>
    <t>Westend court 2000,30m2</t>
  </si>
  <si>
    <t>Kancelarske priestory</t>
  </si>
  <si>
    <t>Nabytok</t>
  </si>
  <si>
    <t>Zalohove platby</t>
  </si>
  <si>
    <t>Bussiness Garden Štefánikova 3.poschodie, zmluva 694/2020</t>
  </si>
  <si>
    <t>doba neurčitá</t>
  </si>
  <si>
    <t>DataCentrum SCIRT</t>
  </si>
  <si>
    <t>Westend Court a Westend Gate</t>
  </si>
  <si>
    <t>€/m2/mesiac bez DPH</t>
  </si>
  <si>
    <t>mesac uz sa celu vymeru bez DPH</t>
  </si>
  <si>
    <t>Predmet najmu - budova 1(Court)</t>
  </si>
  <si>
    <t>Predmet najmu - budova 2(Gate)</t>
  </si>
  <si>
    <t>Spolocne prevadzkove naklady 1</t>
  </si>
  <si>
    <t>Spolocne prevadzkove naklady 2</t>
  </si>
  <si>
    <t>Nájomné nábytok 1</t>
  </si>
  <si>
    <t>Nájomné nábytok 2</t>
  </si>
  <si>
    <t>Bussiness Garden Štefánikova 3.poschdie B ľavá strana, 6. poschodie celé, zmluva 65/2021</t>
  </si>
  <si>
    <t>Predmet najmu 1/3B</t>
  </si>
  <si>
    <t>Predmet najmu 1/6</t>
  </si>
  <si>
    <t>skladové priestory</t>
  </si>
  <si>
    <t>prevádzkové náklady</t>
  </si>
  <si>
    <t>nábytok</t>
  </si>
  <si>
    <t>obchodné priestory</t>
  </si>
  <si>
    <t>prenájom bez skladových a obchodných priestorov</t>
  </si>
  <si>
    <t>prenájom bez prevádzkových nákladov, nábytku, skladových a obchodných priestorov</t>
  </si>
  <si>
    <t>Budova</t>
  </si>
  <si>
    <t>mesačný nájom</t>
  </si>
  <si>
    <t>Priemer na m2 / mesiac</t>
  </si>
  <si>
    <t>rok 2021</t>
  </si>
  <si>
    <t>rok 2022</t>
  </si>
  <si>
    <t>Westen court a gate</t>
  </si>
  <si>
    <t>Parkovacie miesta - návštevy</t>
  </si>
  <si>
    <t>PRIEMER</t>
  </si>
  <si>
    <t>bez Datacentra</t>
  </si>
  <si>
    <t>MESAČNE</t>
  </si>
  <si>
    <t>celkovo
(mesačne)</t>
  </si>
  <si>
    <t>parkovacie miesta</t>
  </si>
  <si>
    <t>Spolu (vrátane parkovacích miest)</t>
  </si>
  <si>
    <t>celkovo</t>
  </si>
  <si>
    <t>s Datacentrom</t>
  </si>
  <si>
    <t>SPOLU</t>
  </si>
  <si>
    <t>ROČNE</t>
  </si>
  <si>
    <t>3 ročný nájom</t>
  </si>
  <si>
    <t>5 ročný nájom</t>
  </si>
  <si>
    <t>10 ročný nájom</t>
  </si>
  <si>
    <t>Výpočet priemernej ceny parkovacieho miesta</t>
  </si>
  <si>
    <t>počet</t>
  </si>
  <si>
    <t>jednotková cena</t>
  </si>
  <si>
    <t>návštevy</t>
  </si>
  <si>
    <t>SPOLU/PRIEMER</t>
  </si>
  <si>
    <t>Priemer</t>
  </si>
  <si>
    <t>Vstupné parametre</t>
  </si>
  <si>
    <t>požadovaná plocha</t>
  </si>
  <si>
    <t>vrátane skaldových a obchodných priestorov</t>
  </si>
  <si>
    <t>počet parkovacích miest</t>
  </si>
  <si>
    <t>s DPH</t>
  </si>
  <si>
    <t>Nájomné po odpočítaní nájomných prázdnin</t>
  </si>
  <si>
    <t>kancelárie</t>
  </si>
  <si>
    <t>servisné poplatky</t>
  </si>
  <si>
    <t>Vzdialenosť od Úradu vlády SR (Námestie slobody 1, Bratislava - Staré mesto)</t>
  </si>
  <si>
    <t>Prenájom na 5 rokov</t>
  </si>
  <si>
    <t>Prenájom na 7 rokov</t>
  </si>
  <si>
    <t>Prenájom na 10 rokov</t>
  </si>
  <si>
    <t>Nájomné prázdniny</t>
  </si>
  <si>
    <t>5 rokov</t>
  </si>
  <si>
    <t>7 rokov</t>
  </si>
  <si>
    <t>10 rokov</t>
  </si>
  <si>
    <t>5r</t>
  </si>
  <si>
    <t>7r</t>
  </si>
  <si>
    <t>10r</t>
  </si>
  <si>
    <t>autom - min</t>
  </si>
  <si>
    <t>autom - km</t>
  </si>
  <si>
    <t>pešo - min</t>
  </si>
  <si>
    <t>pešo - km</t>
  </si>
  <si>
    <t>Prenajímateľná plocha kancelárii</t>
  </si>
  <si>
    <t>Veľkosť typického podlažia</t>
  </si>
  <si>
    <t>Počet nadzemných podlaží</t>
  </si>
  <si>
    <t>Požadovaný počet parkovacích miest</t>
  </si>
  <si>
    <t>Požadovaná plocha</t>
  </si>
  <si>
    <t>logo za mes</t>
  </si>
  <si>
    <t>logo</t>
  </si>
  <si>
    <t>servis - kanc</t>
  </si>
  <si>
    <t>Sky Park Offices https://skypark.sk/sk/kancelarie/ - PENTA REAL ESTATE HOLDING LIMITED - 28.000 m2 prenajímateľná plocha kancelárií</t>
  </si>
  <si>
    <t>Sky Park Offices</t>
  </si>
  <si>
    <t>Tower 115 http://tower115.sk/ - PRVÁ PENZIJNÁ SPRÁVCOVSKÁ SPOLOČNOSŤ POŠTOVEJ BANKY - 33.770 m2 prenajímateľná plocha kancelárií</t>
  </si>
  <si>
    <t>Tower 115</t>
  </si>
  <si>
    <t>CBC I a II http://www.cbc.sk/ - HB Reavis - 33.000 m2 prenajímateľná plocha kancelárií</t>
  </si>
  <si>
    <t>CBC I a II</t>
  </si>
  <si>
    <t>Westend Plaza</t>
  </si>
  <si>
    <t>Westend COURT a Westend PLAZZA https://www.westend.sk/ - PRVÁ PENZIJNÁ SPRÁVCOVSKÁ SPOLOČNOSŤ POŠTOVEJ BANKY - 39.000 m2 prenajímateľná plocha kancelárií</t>
  </si>
  <si>
    <t>Court+Plazza</t>
  </si>
  <si>
    <t>1028/5000</t>
  </si>
  <si>
    <t>court</t>
  </si>
  <si>
    <t>plazza</t>
  </si>
  <si>
    <t xml:space="preserve">NIVY TOWER https://nivytower.stanicanivy.sk/ - HB Reavis - 31.000 m2 prenajímateľná plocha kancelárií </t>
  </si>
  <si>
    <t>Nivy Tower</t>
  </si>
  <si>
    <t>súčasť obchodného domu</t>
  </si>
  <si>
    <t>Pressburg Tower http://www.pressburgtower.sk/ - UCTAM SVK, s.r.o. - 15.600 m2 prenajímateľná plocha kancelárií</t>
  </si>
  <si>
    <t>Pressburg Tower</t>
  </si>
  <si>
    <t>TABA Černyševského 48 a 50 ( ďalej ako Tatra City) – Tatra Banka Group -  13.000 m2 prenajímateľná plocha kancelárií</t>
  </si>
  <si>
    <t>Tatra Banka</t>
  </si>
  <si>
    <t>Nájomné pred odpočítaní nájomných prázdnin</t>
  </si>
  <si>
    <t>Nájomné po zohľadnení zmluvných  pokút (Westend) - bez nájomných prázdnin</t>
  </si>
  <si>
    <t>Nájomné po zohľadnení zmluvných pokút (Westend) - bez nájomných prázdnin</t>
  </si>
  <si>
    <t>Nájomné po zohľadnení zmluvných  pokút (Westend) - po odpočítaní nájomných prázdnin</t>
  </si>
  <si>
    <t>Nájomné po zohľadnení zmluvných pokút (Westend) - po odpočítaní nájomných prázdnin</t>
  </si>
  <si>
    <t>diskontované - len nájom</t>
  </si>
  <si>
    <t>diskontované - spolu (nájom + park.)</t>
  </si>
  <si>
    <t>diskontované - park.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</si>
</sst>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175">
    <xf numFmtId="0" fontId="0" fillId="0" borderId="0" xfId="0"/>
    <xf numFmtId="8" fontId="2" fillId="0" borderId="3" xfId="1" applyNumberFormat="1" applyFont="1" applyBorder="1" applyAlignment="1">
      <alignment horizontal="center" vertical="center" wrapText="1"/>
    </xf>
    <xf numFmtId="8" fontId="2" fillId="0" borderId="3" xfId="1" applyNumberFormat="1" applyFont="1" applyBorder="1" applyAlignment="1">
      <alignment horizontal="center" vertical="center"/>
    </xf>
    <xf numFmtId="0" fontId="1" fillId="0" borderId="1" xfId="1" applyBorder="1"/>
    <xf numFmtId="4" fontId="1" fillId="0" borderId="1" xfId="1" applyNumberFormat="1" applyBorder="1"/>
    <xf numFmtId="4" fontId="1" fillId="0" borderId="6" xfId="1" applyNumberFormat="1" applyBorder="1"/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8" xfId="1" applyBorder="1"/>
    <xf numFmtId="4" fontId="2" fillId="0" borderId="8" xfId="1" applyNumberFormat="1" applyFont="1" applyBorder="1"/>
    <xf numFmtId="4" fontId="2" fillId="0" borderId="9" xfId="1" applyNumberFormat="1" applyFont="1" applyBorder="1"/>
    <xf numFmtId="0" fontId="1" fillId="0" borderId="0" xfId="1"/>
    <xf numFmtId="4" fontId="1" fillId="0" borderId="0" xfId="1" applyNumberFormat="1"/>
    <xf numFmtId="0" fontId="2" fillId="0" borderId="2" xfId="1" applyFont="1" applyBorder="1" applyAlignment="1">
      <alignment vertical="center"/>
    </xf>
    <xf numFmtId="4" fontId="2" fillId="0" borderId="3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0" borderId="5" xfId="1" applyFont="1" applyBorder="1"/>
    <xf numFmtId="4" fontId="2" fillId="0" borderId="10" xfId="1" applyNumberFormat="1" applyFont="1" applyFill="1" applyBorder="1"/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1" xfId="1" applyFont="1" applyBorder="1"/>
    <xf numFmtId="43" fontId="0" fillId="0" borderId="0" xfId="2" applyFont="1"/>
    <xf numFmtId="4" fontId="0" fillId="0" borderId="0" xfId="0" applyNumberFormat="1"/>
    <xf numFmtId="1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Border="1"/>
    <xf numFmtId="0" fontId="2" fillId="0" borderId="0" xfId="0" applyFont="1"/>
    <xf numFmtId="164" fontId="0" fillId="0" borderId="0" xfId="0" applyNumberFormat="1"/>
    <xf numFmtId="43" fontId="0" fillId="0" borderId="0" xfId="2" applyFont="1" applyFill="1"/>
    <xf numFmtId="0" fontId="0" fillId="0" borderId="0" xfId="0" applyFill="1"/>
    <xf numFmtId="4" fontId="0" fillId="0" borderId="0" xfId="0" applyNumberFormat="1" applyFill="1"/>
    <xf numFmtId="43" fontId="2" fillId="0" borderId="0" xfId="2" applyFont="1"/>
    <xf numFmtId="164" fontId="2" fillId="0" borderId="0" xfId="0" applyNumberFormat="1" applyFont="1"/>
    <xf numFmtId="0" fontId="0" fillId="0" borderId="13" xfId="0" applyBorder="1"/>
    <xf numFmtId="43" fontId="0" fillId="0" borderId="13" xfId="2" applyFont="1" applyBorder="1"/>
    <xf numFmtId="0" fontId="2" fillId="0" borderId="13" xfId="0" applyFont="1" applyBorder="1"/>
    <xf numFmtId="43" fontId="2" fillId="0" borderId="13" xfId="2" applyFont="1" applyBorder="1"/>
    <xf numFmtId="0" fontId="2" fillId="2" borderId="0" xfId="0" applyFont="1" applyFill="1"/>
    <xf numFmtId="43" fontId="2" fillId="2" borderId="0" xfId="2" applyFont="1" applyFill="1"/>
    <xf numFmtId="2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43" fontId="2" fillId="0" borderId="13" xfId="2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3" fontId="2" fillId="0" borderId="0" xfId="0" applyNumberFormat="1" applyFont="1"/>
    <xf numFmtId="14" fontId="0" fillId="0" borderId="13" xfId="0" applyNumberFormat="1" applyBorder="1"/>
    <xf numFmtId="43" fontId="0" fillId="0" borderId="13" xfId="2" applyFont="1" applyFill="1" applyBorder="1"/>
    <xf numFmtId="0" fontId="0" fillId="0" borderId="13" xfId="0" applyFill="1" applyBorder="1"/>
    <xf numFmtId="4" fontId="0" fillId="0" borderId="13" xfId="0" applyNumberFormat="1" applyFill="1" applyBorder="1"/>
    <xf numFmtId="4" fontId="0" fillId="0" borderId="13" xfId="0" applyNumberFormat="1" applyBorder="1"/>
    <xf numFmtId="164" fontId="0" fillId="0" borderId="13" xfId="0" applyNumberFormat="1" applyBorder="1"/>
    <xf numFmtId="43" fontId="2" fillId="2" borderId="16" xfId="2" applyFont="1" applyFill="1" applyBorder="1"/>
    <xf numFmtId="0" fontId="2" fillId="2" borderId="17" xfId="0" applyFont="1" applyFill="1" applyBorder="1"/>
    <xf numFmtId="43" fontId="2" fillId="2" borderId="18" xfId="2" applyFont="1" applyFill="1" applyBorder="1"/>
    <xf numFmtId="0" fontId="0" fillId="2" borderId="19" xfId="0" applyFill="1" applyBorder="1"/>
    <xf numFmtId="43" fontId="0" fillId="0" borderId="0" xfId="2" applyFont="1" applyBorder="1"/>
    <xf numFmtId="43" fontId="2" fillId="2" borderId="15" xfId="2" applyFont="1" applyFill="1" applyBorder="1"/>
    <xf numFmtId="4" fontId="0" fillId="0" borderId="0" xfId="0" applyNumberFormat="1" applyBorder="1"/>
    <xf numFmtId="0" fontId="8" fillId="0" borderId="2" xfId="1" applyFont="1" applyBorder="1" applyAlignment="1">
      <alignment wrapText="1"/>
    </xf>
    <xf numFmtId="0" fontId="8" fillId="0" borderId="5" xfId="1" applyFont="1" applyBorder="1"/>
    <xf numFmtId="0" fontId="8" fillId="0" borderId="5" xfId="1" applyFont="1" applyBorder="1" applyAlignment="1">
      <alignment vertical="center"/>
    </xf>
    <xf numFmtId="0" fontId="8" fillId="0" borderId="7" xfId="1" applyFont="1" applyBorder="1"/>
    <xf numFmtId="4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6" xfId="1" applyNumberFormat="1" applyFont="1" applyBorder="1"/>
    <xf numFmtId="4" fontId="8" fillId="0" borderId="8" xfId="1" applyNumberFormat="1" applyFont="1" applyBorder="1"/>
    <xf numFmtId="4" fontId="8" fillId="0" borderId="9" xfId="1" applyNumberFormat="1" applyFont="1" applyBorder="1"/>
    <xf numFmtId="4" fontId="6" fillId="0" borderId="0" xfId="1" applyNumberFormat="1" applyFont="1"/>
    <xf numFmtId="0" fontId="6" fillId="0" borderId="0" xfId="0" applyFont="1"/>
    <xf numFmtId="4" fontId="6" fillId="0" borderId="1" xfId="0" applyNumberFormat="1" applyFont="1" applyBorder="1"/>
    <xf numFmtId="4" fontId="6" fillId="0" borderId="6" xfId="0" applyNumberFormat="1" applyFont="1" applyBorder="1"/>
    <xf numFmtId="14" fontId="5" fillId="0" borderId="3" xfId="3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4" fontId="2" fillId="0" borderId="0" xfId="1" applyNumberFormat="1" applyFont="1" applyFill="1" applyBorder="1"/>
    <xf numFmtId="4" fontId="2" fillId="0" borderId="14" xfId="1" applyNumberFormat="1" applyFont="1" applyFill="1" applyBorder="1"/>
    <xf numFmtId="4" fontId="3" fillId="0" borderId="14" xfId="1" applyNumberFormat="1" applyFont="1" applyFill="1" applyBorder="1"/>
    <xf numFmtId="0" fontId="8" fillId="0" borderId="1" xfId="1" applyFont="1" applyBorder="1"/>
    <xf numFmtId="0" fontId="8" fillId="0" borderId="1" xfId="1" applyFont="1" applyBorder="1" applyAlignment="1">
      <alignment vertical="center"/>
    </xf>
    <xf numFmtId="0" fontId="6" fillId="0" borderId="1" xfId="0" applyFont="1" applyBorder="1"/>
    <xf numFmtId="0" fontId="6" fillId="0" borderId="3" xfId="0" applyFont="1" applyBorder="1"/>
    <xf numFmtId="0" fontId="6" fillId="0" borderId="6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9" xfId="0" applyNumberFormat="1" applyFont="1" applyBorder="1"/>
    <xf numFmtId="0" fontId="8" fillId="0" borderId="2" xfId="1" applyFont="1" applyBorder="1"/>
    <xf numFmtId="0" fontId="6" fillId="0" borderId="3" xfId="0" applyFont="1" applyFill="1" applyBorder="1" applyAlignment="1">
      <alignment vertical="center"/>
    </xf>
    <xf numFmtId="8" fontId="8" fillId="0" borderId="3" xfId="1" applyNumberFormat="1" applyFont="1" applyBorder="1" applyAlignment="1">
      <alignment horizontal="center" vertical="center" wrapText="1"/>
    </xf>
    <xf numFmtId="8" fontId="8" fillId="0" borderId="3" xfId="1" applyNumberFormat="1" applyFont="1" applyBorder="1" applyAlignment="1">
      <alignment horizontal="center" vertical="center"/>
    </xf>
    <xf numFmtId="8" fontId="8" fillId="0" borderId="4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1" applyFont="1" applyBorder="1"/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6" fillId="0" borderId="8" xfId="1" applyFont="1" applyBorder="1"/>
    <xf numFmtId="0" fontId="8" fillId="0" borderId="2" xfId="1" applyFont="1" applyBorder="1" applyAlignment="1">
      <alignment vertical="center" wrapText="1"/>
    </xf>
    <xf numFmtId="0" fontId="8" fillId="0" borderId="8" xfId="1" applyFont="1" applyBorder="1"/>
    <xf numFmtId="0" fontId="6" fillId="0" borderId="3" xfId="1" applyFont="1" applyBorder="1"/>
    <xf numFmtId="0" fontId="6" fillId="0" borderId="7" xfId="1" applyFont="1" applyBorder="1"/>
    <xf numFmtId="0" fontId="6" fillId="0" borderId="8" xfId="0" applyFont="1" applyBorder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9" fillId="0" borderId="7" xfId="0" applyFont="1" applyBorder="1" applyAlignment="1">
      <alignment horizontal="right" vertical="center"/>
    </xf>
    <xf numFmtId="0" fontId="9" fillId="0" borderId="8" xfId="0" applyFont="1" applyBorder="1"/>
    <xf numFmtId="0" fontId="8" fillId="0" borderId="2" xfId="0" applyFont="1" applyBorder="1" applyAlignment="1">
      <alignment wrapText="1"/>
    </xf>
    <xf numFmtId="0" fontId="2" fillId="0" borderId="1" xfId="1" applyFont="1" applyFill="1" applyBorder="1"/>
    <xf numFmtId="43" fontId="2" fillId="0" borderId="1" xfId="2" applyFont="1" applyFill="1" applyBorder="1"/>
    <xf numFmtId="0" fontId="2" fillId="2" borderId="13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3" fontId="2" fillId="2" borderId="13" xfId="2" applyFont="1" applyFill="1" applyBorder="1" applyAlignment="1">
      <alignment horizontal="center" vertical="center" wrapText="1"/>
    </xf>
    <xf numFmtId="43" fontId="2" fillId="2" borderId="1" xfId="2" applyFont="1" applyFill="1" applyBorder="1"/>
    <xf numFmtId="0" fontId="8" fillId="0" borderId="8" xfId="0" applyFont="1" applyBorder="1"/>
    <xf numFmtId="0" fontId="0" fillId="2" borderId="0" xfId="0" applyFill="1"/>
    <xf numFmtId="43" fontId="2" fillId="2" borderId="20" xfId="2" applyFont="1" applyFill="1" applyBorder="1"/>
    <xf numFmtId="43" fontId="2" fillId="0" borderId="20" xfId="2" applyFont="1" applyFill="1" applyBorder="1"/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3" borderId="0" xfId="0" applyNumberFormat="1" applyFont="1" applyFill="1"/>
    <xf numFmtId="0" fontId="2" fillId="3" borderId="0" xfId="0" applyFont="1" applyFill="1"/>
    <xf numFmtId="43" fontId="0" fillId="0" borderId="0" xfId="0" applyNumberFormat="1"/>
    <xf numFmtId="0" fontId="0" fillId="0" borderId="13" xfId="0" applyBorder="1" applyAlignment="1">
      <alignment wrapText="1"/>
    </xf>
    <xf numFmtId="43" fontId="0" fillId="0" borderId="13" xfId="0" applyNumberFormat="1" applyBorder="1" applyAlignment="1">
      <alignment wrapText="1"/>
    </xf>
    <xf numFmtId="43" fontId="0" fillId="0" borderId="13" xfId="2" applyFont="1" applyBorder="1" applyAlignment="1">
      <alignment wrapText="1"/>
    </xf>
    <xf numFmtId="4" fontId="2" fillId="0" borderId="0" xfId="0" applyNumberFormat="1" applyFont="1"/>
    <xf numFmtId="43" fontId="2" fillId="0" borderId="13" xfId="0" applyNumberFormat="1" applyFont="1" applyBorder="1" applyAlignment="1">
      <alignment horizontal="center" vertical="center" wrapText="1"/>
    </xf>
    <xf numFmtId="43" fontId="6" fillId="0" borderId="1" xfId="2" applyFont="1" applyBorder="1"/>
    <xf numFmtId="0" fontId="0" fillId="0" borderId="10" xfId="0" applyBorder="1"/>
    <xf numFmtId="0" fontId="0" fillId="0" borderId="14" xfId="0" applyBorder="1"/>
    <xf numFmtId="0" fontId="0" fillId="2" borderId="21" xfId="0" applyFill="1" applyBorder="1"/>
    <xf numFmtId="0" fontId="2" fillId="2" borderId="1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0" borderId="10" xfId="0" applyFont="1" applyBorder="1"/>
    <xf numFmtId="0" fontId="2" fillId="0" borderId="14" xfId="0" applyFont="1" applyBorder="1"/>
    <xf numFmtId="0" fontId="2" fillId="0" borderId="27" xfId="0" applyFont="1" applyBorder="1"/>
    <xf numFmtId="0" fontId="2" fillId="0" borderId="0" xfId="0" applyFont="1" applyAlignment="1">
      <alignment horizontal="center" vertical="center"/>
    </xf>
    <xf numFmtId="165" fontId="0" fillId="0" borderId="0" xfId="2" applyNumberFormat="1" applyFont="1"/>
    <xf numFmtId="165" fontId="0" fillId="0" borderId="0" xfId="2" applyNumberFormat="1" applyFont="1" applyBorder="1"/>
    <xf numFmtId="165" fontId="0" fillId="0" borderId="0" xfId="0" applyNumberFormat="1"/>
    <xf numFmtId="0" fontId="0" fillId="0" borderId="27" xfId="0" applyBorder="1"/>
    <xf numFmtId="165" fontId="0" fillId="4" borderId="0" xfId="0" applyNumberFormat="1" applyFill="1"/>
    <xf numFmtId="43" fontId="0" fillId="4" borderId="0" xfId="0" applyNumberFormat="1" applyFill="1"/>
    <xf numFmtId="2" fontId="2" fillId="0" borderId="10" xfId="0" applyNumberFormat="1" applyFont="1" applyBorder="1"/>
    <xf numFmtId="2" fontId="2" fillId="0" borderId="0" xfId="0" applyNumberFormat="1" applyFont="1"/>
    <xf numFmtId="2" fontId="2" fillId="0" borderId="14" xfId="0" applyNumberFormat="1" applyFont="1" applyBorder="1"/>
    <xf numFmtId="2" fontId="2" fillId="0" borderId="27" xfId="0" applyNumberFormat="1" applyFont="1" applyBorder="1"/>
    <xf numFmtId="0" fontId="7" fillId="0" borderId="0" xfId="0" applyFont="1" applyAlignment="1">
      <alignment horizontal="left" vertical="center"/>
    </xf>
    <xf numFmtId="0" fontId="2" fillId="2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10" fillId="2" borderId="28" xfId="2" applyNumberFormat="1" applyFont="1" applyFill="1" applyBorder="1" applyAlignment="1">
      <alignment horizontal="right" vertical="top" wrapText="1"/>
    </xf>
    <xf numFmtId="43" fontId="0" fillId="0" borderId="0" xfId="0" applyNumberFormat="1" applyBorder="1"/>
    <xf numFmtId="43" fontId="2" fillId="2" borderId="0" xfId="2" applyFont="1" applyFill="1" applyBorder="1"/>
    <xf numFmtId="0" fontId="0" fillId="5" borderId="0" xfId="0" applyFill="1" applyBorder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Čiarka" xfId="2" builtinId="3"/>
    <cellStyle name="Normal 2" xfId="3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5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park.miestami'!$AI$8</c:f>
              <c:numCache>
                <c:formatCode>_-* #\ ##0_-;\-* #\ ##0_-;_-* "-"??_-;_-@_-</c:formatCode>
                <c:ptCount val="1"/>
                <c:pt idx="0">
                  <c:v>24213034.800000001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0-42E2-8A28-968EB8E2D554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park.miestami'!$AI$9</c:f>
              <c:numCache>
                <c:formatCode>_-* #\ ##0_-;\-* #\ ##0_-;_-* "-"??_-;_-@_-</c:formatCode>
                <c:ptCount val="1"/>
                <c:pt idx="0">
                  <c:v>17924349.167999998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0-42E2-8A28-968EB8E2D554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park.miestami'!$AI$10</c:f>
              <c:numCache>
                <c:formatCode>_-* #\ ##0_-;\-* #\ ##0_-;_-* "-"??_-;_-@_-</c:formatCode>
                <c:ptCount val="1"/>
                <c:pt idx="0">
                  <c:v>20257952.879999999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0-42E2-8A28-968EB8E2D554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park.miestami'!$AI$11</c:f>
              <c:numCache>
                <c:formatCode>_-* #\ ##0_-;\-* #\ ##0_-;_-* "-"??_-;_-@_-</c:formatCode>
                <c:ptCount val="1"/>
                <c:pt idx="0">
                  <c:v>19646090.592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0-42E2-8A28-968EB8E2D554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park.miestami'!$AI$12</c:f>
              <c:numCache>
                <c:formatCode>_-* #\ ##0_-;\-* #\ ##0_-;_-* "-"??_-;_-@_-</c:formatCode>
                <c:ptCount val="1"/>
                <c:pt idx="0">
                  <c:v>18856490.592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0-42E2-8A28-968EB8E2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82015"/>
        <c:axId val="77501151"/>
      </c:barChart>
      <c:catAx>
        <c:axId val="7748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01151"/>
        <c:crosses val="autoZero"/>
        <c:auto val="1"/>
        <c:lblAlgn val="ctr"/>
        <c:lblOffset val="100"/>
        <c:noMultiLvlLbl val="0"/>
      </c:catAx>
      <c:valAx>
        <c:axId val="7750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8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5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park.miest'!$AI$8</c:f>
              <c:numCache>
                <c:formatCode>_-* #\ ##0_-;\-* #\ ##0_-;_-* "-"??_-;_-@_-</c:formatCode>
                <c:ptCount val="1"/>
                <c:pt idx="0">
                  <c:v>22017034.800000001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C-4E0B-921D-54316B09A5AB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park.miest'!$AI$9</c:f>
              <c:numCache>
                <c:formatCode>_-* #\ ##0_-;\-* #\ ##0_-;_-* "-"??_-;_-@_-</c:formatCode>
                <c:ptCount val="1"/>
                <c:pt idx="0">
                  <c:v>16460349.167999998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C-4E0B-921D-54316B09A5AB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park.miest'!$AI$10</c:f>
              <c:numCache>
                <c:formatCode>_-* #\ ##0_-;\-* #\ ##0_-;_-* "-"??_-;_-@_-</c:formatCode>
                <c:ptCount val="1"/>
                <c:pt idx="0">
                  <c:v>18793952.879999999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DC-4E0B-921D-54316B09A5AB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park.miest'!$AI$11</c:f>
              <c:numCache>
                <c:formatCode>_-* #\ ##0_-;\-* #\ ##0_-;_-* "-"??_-;_-@_-</c:formatCode>
                <c:ptCount val="1"/>
                <c:pt idx="0">
                  <c:v>18328490.592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DC-4E0B-921D-54316B09A5AB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park.miest'!$AI$7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park.miest'!$AI$12</c:f>
              <c:numCache>
                <c:formatCode>_-* #\ ##0_-;\-* #\ ##0_-;_-* "-"??_-;_-@_-</c:formatCode>
                <c:ptCount val="1"/>
                <c:pt idx="0">
                  <c:v>17538890.592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DC-4E0B-921D-54316B09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82015"/>
        <c:axId val="77501151"/>
      </c:barChart>
      <c:catAx>
        <c:axId val="7748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01151"/>
        <c:crosses val="autoZero"/>
        <c:auto val="1"/>
        <c:lblAlgn val="ctr"/>
        <c:lblOffset val="100"/>
        <c:noMultiLvlLbl val="0"/>
      </c:catAx>
      <c:valAx>
        <c:axId val="7750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8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7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park.miest'!$AO$8</c:f>
              <c:numCache>
                <c:formatCode>_-* #\ ##0_-;\-* #\ ##0_-;_-* "-"??_-;_-@_-</c:formatCode>
                <c:ptCount val="1"/>
                <c:pt idx="0">
                  <c:v>30823848.719999999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1-4FB9-AB97-82AE7829AE5D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park.miest'!$AO$9</c:f>
              <c:numCache>
                <c:formatCode>_-* #\ ##0_-;\-* #\ ##0_-;_-* "-"??_-;_-@_-</c:formatCode>
                <c:ptCount val="1"/>
                <c:pt idx="0">
                  <c:v>22319739.993600003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1-4FB9-AB97-82AE7829AE5D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park.miest'!$AO$10</c:f>
              <c:numCache>
                <c:formatCode>_-* #\ ##0_-;\-* #\ ##0_-;_-* "-"??_-;_-@_-</c:formatCode>
                <c:ptCount val="1"/>
                <c:pt idx="0">
                  <c:v>25287432.408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1-4FB9-AB97-82AE7829AE5D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park.miest'!$AO$11</c:f>
              <c:numCache>
                <c:formatCode>_-* #\ ##0_-;\-* #\ ##0_-;_-* "-"??_-;_-@_-</c:formatCode>
                <c:ptCount val="1"/>
                <c:pt idx="0">
                  <c:v>24352187.832000002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1-4FB9-AB97-82AE7829AE5D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park.miest'!$AO$12</c:f>
              <c:numCache>
                <c:formatCode>_-* #\ ##0_-;\-* #\ ##0_-;_-* "-"??_-;_-@_-</c:formatCode>
                <c:ptCount val="1"/>
                <c:pt idx="0">
                  <c:v>23495387.832000002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1-4FB9-AB97-82AE7829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56415"/>
        <c:axId val="78364319"/>
      </c:barChart>
      <c:catAx>
        <c:axId val="783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364319"/>
        <c:crosses val="autoZero"/>
        <c:auto val="1"/>
        <c:lblAlgn val="ctr"/>
        <c:lblOffset val="100"/>
        <c:noMultiLvlLbl val="0"/>
      </c:catAx>
      <c:valAx>
        <c:axId val="7836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35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10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park.miest'!$AU$8</c:f>
              <c:numCache>
                <c:formatCode>_-* #\ ##0_-;\-* #\ ##0_-;_-* "-"??_-;_-@_-</c:formatCode>
                <c:ptCount val="1"/>
                <c:pt idx="0">
                  <c:v>44034069.600000001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5-42EC-B9AA-E7DD1BF6CBA6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park.miest'!$AU$9</c:f>
              <c:numCache>
                <c:formatCode>_-* #\ ##0_-;\-* #\ ##0_-;_-* "-"??_-;_-@_-</c:formatCode>
                <c:ptCount val="1"/>
                <c:pt idx="0">
                  <c:v>31030049.184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5-42EC-B9AA-E7DD1BF6CBA6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park.miest'!$AU$10</c:f>
              <c:numCache>
                <c:formatCode>_-* #\ ##0_-;\-* #\ ##0_-;_-* "-"??_-;_-@_-</c:formatCode>
                <c:ptCount val="1"/>
                <c:pt idx="0">
                  <c:v>33086360.159999996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5-42EC-B9AA-E7DD1BF6CBA6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park.miest'!$AU$11</c:f>
              <c:numCache>
                <c:formatCode>_-* #\ ##0_-;\-* #\ ##0_-;_-* "-"??_-;_-@_-</c:formatCode>
                <c:ptCount val="1"/>
                <c:pt idx="0">
                  <c:v>31795311.935999997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65-42EC-B9AA-E7DD1BF6CBA6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park.miest'!$AU$12</c:f>
              <c:numCache>
                <c:formatCode>_-* #\ ##0_-;\-* #\ ##0_-;_-* "-"??_-;_-@_-</c:formatCode>
                <c:ptCount val="1"/>
                <c:pt idx="0">
                  <c:v>31483311.935999997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5-42EC-B9AA-E7DD1BF6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75775"/>
        <c:axId val="77462047"/>
      </c:barChart>
      <c:catAx>
        <c:axId val="7747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2047"/>
        <c:crosses val="autoZero"/>
        <c:auto val="1"/>
        <c:lblAlgn val="ctr"/>
        <c:lblOffset val="100"/>
        <c:noMultiLvlLbl val="0"/>
      </c:catAx>
      <c:valAx>
        <c:axId val="7746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5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park.miest'!$BA$8</c:f>
              <c:numCache>
                <c:formatCode>_-* #\ ##0_-;\-* #\ ##0_-;_-* "-"??_-;_-@_-</c:formatCode>
                <c:ptCount val="1"/>
                <c:pt idx="0">
                  <c:v>20182281.900000002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9-41B0-989F-B4DD4A4D6943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park.miest'!$BA$9</c:f>
              <c:numCache>
                <c:formatCode>_-* #\ ##0_-;\-* #\ ##0_-;_-* "-"??_-;_-@_-</c:formatCode>
                <c:ptCount val="1"/>
                <c:pt idx="0">
                  <c:v>14539975.098399999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9-41B0-989F-B4DD4A4D6943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park.miest'!$BA$10</c:f>
              <c:numCache>
                <c:formatCode>_-* #\ ##0_-;\-* #\ ##0_-;_-* "-"??_-;_-@_-</c:formatCode>
                <c:ptCount val="1"/>
                <c:pt idx="0">
                  <c:v>16914557.592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9-41B0-989F-B4DD4A4D6943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park.miest'!$BA$11</c:f>
              <c:numCache>
                <c:formatCode>_-* #\ ##0_-;\-* #\ ##0_-;_-* "-"??_-;_-@_-</c:formatCode>
                <c:ptCount val="1"/>
                <c:pt idx="0">
                  <c:v>16190166.6896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9-41B0-989F-B4DD4A4D6943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park.miest'!$BA$12</c:f>
              <c:numCache>
                <c:formatCode>_-* #\ ##0_-;\-* #\ ##0_-;_-* "-"??_-;_-@_-</c:formatCode>
                <c:ptCount val="1"/>
                <c:pt idx="0">
                  <c:v>15492686.6896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9-41B0-989F-B4DD4A4D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73695"/>
        <c:axId val="77459967"/>
      </c:barChart>
      <c:catAx>
        <c:axId val="7747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59967"/>
        <c:crosses val="autoZero"/>
        <c:auto val="1"/>
        <c:lblAlgn val="ctr"/>
        <c:lblOffset val="100"/>
        <c:noMultiLvlLbl val="0"/>
      </c:catAx>
      <c:valAx>
        <c:axId val="774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7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park.miest'!$BC$8</c:f>
              <c:numCache>
                <c:formatCode>_-* #\ ##0_-;\-* #\ ##0_-;_-* "-"??_-;_-@_-</c:formatCode>
                <c:ptCount val="1"/>
                <c:pt idx="0">
                  <c:v>28255194.66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4-40F8-99FE-9401AC7E81BD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park.miest'!$BC$9</c:f>
              <c:numCache>
                <c:formatCode>_-* #\ ##0_-;\-* #\ ##0_-;_-* "-"??_-;_-@_-</c:formatCode>
                <c:ptCount val="1"/>
                <c:pt idx="0">
                  <c:v>19928339.280000001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4-40F8-99FE-9401AC7E81BD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park.miest'!$BC$10</c:f>
              <c:numCache>
                <c:formatCode>_-* #\ ##0_-;\-* #\ ##0_-;_-* "-"??_-;_-@_-</c:formatCode>
                <c:ptCount val="1"/>
                <c:pt idx="0">
                  <c:v>22277023.787999999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4-40F8-99FE-9401AC7E81BD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park.miest'!$BC$11</c:f>
              <c:numCache>
                <c:formatCode>_-* #\ ##0_-;\-* #\ ##0_-;_-* "-"??_-;_-@_-</c:formatCode>
                <c:ptCount val="1"/>
                <c:pt idx="0">
                  <c:v>21743024.850000001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4-40F8-99FE-9401AC7E81BD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park.miest'!$BC$12</c:f>
              <c:numCache>
                <c:formatCode>_-* #\ ##0_-;\-* #\ ##0_-;_-* "-"??_-;_-@_-</c:formatCode>
                <c:ptCount val="1"/>
                <c:pt idx="0">
                  <c:v>20978024.850000001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F4-40F8-99FE-9401AC7E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77199"/>
        <c:axId val="95690927"/>
      </c:barChart>
      <c:catAx>
        <c:axId val="9567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690927"/>
        <c:crosses val="autoZero"/>
        <c:auto val="1"/>
        <c:lblAlgn val="ctr"/>
        <c:lblOffset val="100"/>
        <c:noMultiLvlLbl val="0"/>
      </c:catAx>
      <c:valAx>
        <c:axId val="9569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67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10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park.miest'!$BE$8</c:f>
              <c:numCache>
                <c:formatCode>_-* #\ ##0_-;\-* #\ ##0_-;_-* "-"??_-;_-@_-</c:formatCode>
                <c:ptCount val="1"/>
                <c:pt idx="0">
                  <c:v>40364563.800000004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6-451F-9812-749ACA6E0242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park.miest'!$BE$9</c:f>
              <c:numCache>
                <c:formatCode>_-* #\ ##0_-;\-* #\ ##0_-;_-* "-"??_-;_-@_-</c:formatCode>
                <c:ptCount val="1"/>
                <c:pt idx="0">
                  <c:v>27927044.2656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6-451F-9812-749ACA6E0242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park.miest'!$BE$10</c:f>
              <c:numCache>
                <c:formatCode>_-* #\ ##0_-;\-* #\ ##0_-;_-* "-"??_-;_-@_-</c:formatCode>
                <c:ptCount val="1"/>
                <c:pt idx="0">
                  <c:v>29777724.143999998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6-451F-9812-749ACA6E0242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park.miest'!$BE$11</c:f>
              <c:numCache>
                <c:formatCode>_-* #\ ##0_-;\-* #\ ##0_-;_-* "-"??_-;_-@_-</c:formatCode>
                <c:ptCount val="1"/>
                <c:pt idx="0">
                  <c:v>28615780.742399998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6-451F-9812-749ACA6E0242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park.miest'!$BE$12</c:f>
              <c:numCache>
                <c:formatCode>_-* #\ ##0_-;\-* #\ ##0_-;_-* "-"??_-;_-@_-</c:formatCode>
                <c:ptCount val="1"/>
                <c:pt idx="0">
                  <c:v>28334980.742399998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6-451F-9812-749ACA6E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51647"/>
        <c:axId val="77465375"/>
      </c:barChart>
      <c:catAx>
        <c:axId val="7745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5375"/>
        <c:crosses val="autoZero"/>
        <c:auto val="1"/>
        <c:lblAlgn val="ctr"/>
        <c:lblOffset val="100"/>
        <c:noMultiLvlLbl val="0"/>
      </c:catAx>
      <c:valAx>
        <c:axId val="7746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5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 b="0" i="0" baseline="0">
                <a:effectLst/>
              </a:rPr>
              <a:t>Nájomné na 5 rokov po odpočítaní nájomných prázdnin a pripočítaním zmluvnej pokuty pre budovy iné ako Westend Court</a:t>
            </a:r>
            <a:endParaRPr lang="sk-SK" sz="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park.miest'!$BG$8</c:f>
              <c:numCache>
                <c:formatCode>_-* #\ ##0_-;\-* #\ ##0_-;_-* "-"??_-;_-@_-</c:formatCode>
                <c:ptCount val="1"/>
                <c:pt idx="0">
                  <c:v>21422596.010000002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C-4EAA-B1BF-3D62E924F103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park.miest'!$BG$9</c:f>
              <c:numCache>
                <c:formatCode>_-* #\ ##0_-;\-* #\ ##0_-;_-* "-"??_-;_-@_-</c:formatCode>
                <c:ptCount val="1"/>
                <c:pt idx="0">
                  <c:v>15780289.208399998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C-4EAA-B1BF-3D62E924F103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park.miest'!$BG$10</c:f>
              <c:numCache>
                <c:formatCode>_-* #\ ##0_-;\-* #\ ##0_-;_-* "-"??_-;_-@_-</c:formatCode>
                <c:ptCount val="1"/>
                <c:pt idx="0">
                  <c:v>18154871.702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C-4EAA-B1BF-3D62E924F103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park.miest'!$BG$11</c:f>
              <c:numCache>
                <c:formatCode>_-* #\ ##0_-;\-* #\ ##0_-;_-* "-"??_-;_-@_-</c:formatCode>
                <c:ptCount val="1"/>
                <c:pt idx="0">
                  <c:v>17430480.799600001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EC-4EAA-B1BF-3D62E924F103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park.miest'!$BG$12</c:f>
              <c:numCache>
                <c:formatCode>_-* #\ ##0_-;\-* #\ ##0_-;_-* "-"??_-;_-@_-</c:formatCode>
                <c:ptCount val="1"/>
                <c:pt idx="0">
                  <c:v>15492686.6896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EC-4EAA-B1BF-3D62E924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77375"/>
        <c:axId val="78270303"/>
      </c:barChart>
      <c:catAx>
        <c:axId val="7827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270303"/>
        <c:crosses val="autoZero"/>
        <c:auto val="1"/>
        <c:lblAlgn val="ctr"/>
        <c:lblOffset val="100"/>
        <c:noMultiLvlLbl val="0"/>
      </c:catAx>
      <c:valAx>
        <c:axId val="782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277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 b="0" i="0" baseline="0">
                <a:effectLst/>
              </a:rPr>
              <a:t>Nájomné na 7 rokov po odpočítaní nájomných prázdnin a pripočítaním zmluvnej pokuty pre budovy iné ako Westend Court</a:t>
            </a:r>
            <a:endParaRPr lang="sk-SK" sz="600">
              <a:effectLst/>
            </a:endParaRPr>
          </a:p>
        </c:rich>
      </c:tx>
      <c:layout>
        <c:manualLayout>
          <c:xMode val="edge"/>
          <c:yMode val="edge"/>
          <c:x val="0.13275362318840581"/>
          <c:y val="3.482587064676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park.miest'!$BI$8</c:f>
              <c:numCache>
                <c:formatCode>_-* #\ ##0_-;\-* #\ ##0_-;_-* "-"??_-;_-@_-</c:formatCode>
                <c:ptCount val="1"/>
                <c:pt idx="0">
                  <c:v>29495508.77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0-4380-9401-B027D2BB2331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park.miest'!$BI$9</c:f>
              <c:numCache>
                <c:formatCode>_-* #\ ##0_-;\-* #\ ##0_-;_-* "-"??_-;_-@_-</c:formatCode>
                <c:ptCount val="1"/>
                <c:pt idx="0">
                  <c:v>21168653.390000001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0-4380-9401-B027D2BB2331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park.miest'!$BI$10</c:f>
              <c:numCache>
                <c:formatCode>_-* #\ ##0_-;\-* #\ ##0_-;_-* "-"??_-;_-@_-</c:formatCode>
                <c:ptCount val="1"/>
                <c:pt idx="0">
                  <c:v>23517337.897999998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0-4380-9401-B027D2BB2331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park.miest'!$BI$11</c:f>
              <c:numCache>
                <c:formatCode>_-* #\ ##0_-;\-* #\ ##0_-;_-* "-"??_-;_-@_-</c:formatCode>
                <c:ptCount val="1"/>
                <c:pt idx="0">
                  <c:v>22983338.960000001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30-4380-9401-B027D2BB2331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park.miest'!$BI$12</c:f>
              <c:numCache>
                <c:formatCode>_-* #\ ##0_-;\-* #\ ##0_-;_-* "-"??_-;_-@_-</c:formatCode>
                <c:ptCount val="1"/>
                <c:pt idx="0">
                  <c:v>20978024.850000001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30-4380-9401-B027D2BB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12799"/>
        <c:axId val="77514047"/>
      </c:barChart>
      <c:catAx>
        <c:axId val="77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14047"/>
        <c:crosses val="autoZero"/>
        <c:auto val="1"/>
        <c:lblAlgn val="ctr"/>
        <c:lblOffset val="100"/>
        <c:noMultiLvlLbl val="0"/>
      </c:catAx>
      <c:valAx>
        <c:axId val="7751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10 rokov po odpočítaní nájomných prázdnin a pripočítaním zmluvnej pokuty pre budovy iné ako Westend Court</a:t>
            </a:r>
          </a:p>
        </c:rich>
      </c:tx>
      <c:layout>
        <c:manualLayout>
          <c:xMode val="edge"/>
          <c:yMode val="edge"/>
          <c:x val="3.4866141732283466E-2"/>
          <c:y val="3.076923076923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m2_bez park.miest'!$B$8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m2_bez park.miest'!$BK$7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park.miest'!$BK$8</c:f>
              <c:numCache>
                <c:formatCode>_-* #\ ##0_-;\-* #\ ##0_-;_-* "-"??_-;_-@_-</c:formatCode>
                <c:ptCount val="1"/>
                <c:pt idx="0">
                  <c:v>41604877.910000004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A-4575-8D62-91AEE0A6F411}"/>
            </c:ext>
          </c:extLst>
        </c:ser>
        <c:ser>
          <c:idx val="1"/>
          <c:order val="1"/>
          <c:tx>
            <c:strRef>
              <c:f>'18756,44 m2_bez park.miest'!$B$9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m2_bez park.miest'!$BK$7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park.miest'!$BK$9</c:f>
              <c:numCache>
                <c:formatCode>_-* #\ ##0_-;\-* #\ ##0_-;_-* "-"??_-;_-@_-</c:formatCode>
                <c:ptCount val="1"/>
                <c:pt idx="0">
                  <c:v>29167358.375599999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A-4575-8D62-91AEE0A6F411}"/>
            </c:ext>
          </c:extLst>
        </c:ser>
        <c:ser>
          <c:idx val="2"/>
          <c:order val="2"/>
          <c:tx>
            <c:strRef>
              <c:f>'18756,44 m2_bez park.miest'!$B$10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m2_bez park.miest'!$BK$7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park.miest'!$BK$10</c:f>
              <c:numCache>
                <c:formatCode>_-* #\ ##0_-;\-* #\ ##0_-;_-* "-"??_-;_-@_-</c:formatCode>
                <c:ptCount val="1"/>
                <c:pt idx="0">
                  <c:v>31018038.253999997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A-4575-8D62-91AEE0A6F411}"/>
            </c:ext>
          </c:extLst>
        </c:ser>
        <c:ser>
          <c:idx val="3"/>
          <c:order val="3"/>
          <c:tx>
            <c:strRef>
              <c:f>'18756,44 m2_bez park.miest'!$B$11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m2_bez park.miest'!$BK$7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park.miest'!$BK$11</c:f>
              <c:numCache>
                <c:formatCode>_-* #\ ##0_-;\-* #\ ##0_-;_-* "-"??_-;_-@_-</c:formatCode>
                <c:ptCount val="1"/>
                <c:pt idx="0">
                  <c:v>29856094.852399997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EA-4575-8D62-91AEE0A6F411}"/>
            </c:ext>
          </c:extLst>
        </c:ser>
        <c:ser>
          <c:idx val="4"/>
          <c:order val="4"/>
          <c:tx>
            <c:strRef>
              <c:f>'18756,44 m2_bez park.miest'!$B$12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m2_bez park.miest'!$BK$7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m2_bez park.miest'!$BK$12</c:f>
              <c:numCache>
                <c:formatCode>_-* #\ ##0_-;\-* #\ ##0_-;_-* "-"??_-;_-@_-</c:formatCode>
                <c:ptCount val="1"/>
                <c:pt idx="0">
                  <c:v>28334980.742399998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EA-4575-8D62-91AEE0A6F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66623"/>
        <c:axId val="77470367"/>
      </c:barChart>
      <c:catAx>
        <c:axId val="7746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0367"/>
        <c:crosses val="autoZero"/>
        <c:auto val="1"/>
        <c:lblAlgn val="ctr"/>
        <c:lblOffset val="100"/>
        <c:noMultiLvlLbl val="0"/>
      </c:catAx>
      <c:valAx>
        <c:axId val="7747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7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park.miestami'!$AO$8</c:f>
              <c:numCache>
                <c:formatCode>_-* #\ ##0_-;\-* #\ ##0_-;_-* "-"??_-;_-@_-</c:formatCode>
                <c:ptCount val="1"/>
                <c:pt idx="0">
                  <c:v>33898248.719999999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5-42BE-88A4-2A453FD0F08B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park.miestami'!$AO$9</c:f>
              <c:numCache>
                <c:formatCode>_-* #\ ##0_-;\-* #\ ##0_-;_-* "-"??_-;_-@_-</c:formatCode>
                <c:ptCount val="1"/>
                <c:pt idx="0">
                  <c:v>24369339.993600003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5-42BE-88A4-2A453FD0F08B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park.miestami'!$AO$10</c:f>
              <c:numCache>
                <c:formatCode>_-* #\ ##0_-;\-* #\ ##0_-;_-* "-"??_-;_-@_-</c:formatCode>
                <c:ptCount val="1"/>
                <c:pt idx="0">
                  <c:v>27337032.408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5-42BE-88A4-2A453FD0F08B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park.miestami'!$AO$11</c:f>
              <c:numCache>
                <c:formatCode>_-* #\ ##0_-;\-* #\ ##0_-;_-* "-"??_-;_-@_-</c:formatCode>
                <c:ptCount val="1"/>
                <c:pt idx="0">
                  <c:v>26196827.832000002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5-42BE-88A4-2A453FD0F08B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park.miestami'!$AO$7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park.miestami'!$AO$12</c:f>
              <c:numCache>
                <c:formatCode>_-* #\ ##0_-;\-* #\ ##0_-;_-* "-"??_-;_-@_-</c:formatCode>
                <c:ptCount val="1"/>
                <c:pt idx="0">
                  <c:v>25340027.832000002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25-42BE-88A4-2A453FD0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56415"/>
        <c:axId val="78364319"/>
      </c:barChart>
      <c:catAx>
        <c:axId val="783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364319"/>
        <c:crosses val="autoZero"/>
        <c:auto val="1"/>
        <c:lblAlgn val="ctr"/>
        <c:lblOffset val="100"/>
        <c:noMultiLvlLbl val="0"/>
      </c:catAx>
      <c:valAx>
        <c:axId val="7836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35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Prenájom na 10 rokov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park.miestami'!$AU$8</c:f>
              <c:numCache>
                <c:formatCode>_-* #\ ##0_-;\-* #\ ##0_-;_-* "-"??_-;_-@_-</c:formatCode>
                <c:ptCount val="1"/>
                <c:pt idx="0">
                  <c:v>48426069.600000001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A-4540-802E-32E3FFE4F77D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park.miestami'!$AU$9</c:f>
              <c:numCache>
                <c:formatCode>_-* #\ ##0_-;\-* #\ ##0_-;_-* "-"??_-;_-@_-</c:formatCode>
                <c:ptCount val="1"/>
                <c:pt idx="0">
                  <c:v>33958049.184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A-4540-802E-32E3FFE4F77D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park.miestami'!$AU$10</c:f>
              <c:numCache>
                <c:formatCode>_-* #\ ##0_-;\-* #\ ##0_-;_-* "-"??_-;_-@_-</c:formatCode>
                <c:ptCount val="1"/>
                <c:pt idx="0">
                  <c:v>36014360.159999996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A-4540-802E-32E3FFE4F77D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park.miestami'!$AU$11</c:f>
              <c:numCache>
                <c:formatCode>_-* #\ ##0_-;\-* #\ ##0_-;_-* "-"??_-;_-@_-</c:formatCode>
                <c:ptCount val="1"/>
                <c:pt idx="0">
                  <c:v>34430511.935999997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DA-4540-802E-32E3FFE4F77D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park.miestami'!$AU$7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park.miestami'!$AU$12</c:f>
              <c:numCache>
                <c:formatCode>_-* #\ ##0_-;\-* #\ ##0_-;_-* "-"??_-;_-@_-</c:formatCode>
                <c:ptCount val="1"/>
                <c:pt idx="0">
                  <c:v>34118511.935999997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A-4540-802E-32E3FFE4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75775"/>
        <c:axId val="77462047"/>
      </c:barChart>
      <c:catAx>
        <c:axId val="7747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2047"/>
        <c:crosses val="autoZero"/>
        <c:auto val="1"/>
        <c:lblAlgn val="ctr"/>
        <c:lblOffset val="100"/>
        <c:noMultiLvlLbl val="0"/>
      </c:catAx>
      <c:valAx>
        <c:axId val="7746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5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park.miestami'!$BA$8</c:f>
              <c:numCache>
                <c:formatCode>_-* #\ ##0_-;\-* #\ ##0_-;_-* "-"??_-;_-@_-</c:formatCode>
                <c:ptCount val="1"/>
                <c:pt idx="0">
                  <c:v>22195281.900000002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1-429F-AED7-6BE3F84A081E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park.miestami'!$BA$9</c:f>
              <c:numCache>
                <c:formatCode>_-* #\ ##0_-;\-* #\ ##0_-;_-* "-"??_-;_-@_-</c:formatCode>
                <c:ptCount val="1"/>
                <c:pt idx="0">
                  <c:v>15833175.098399999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1-429F-AED7-6BE3F84A081E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park.miestami'!$BA$10</c:f>
              <c:numCache>
                <c:formatCode>_-* #\ ##0_-;\-* #\ ##0_-;_-* "-"??_-;_-@_-</c:formatCode>
                <c:ptCount val="1"/>
                <c:pt idx="0">
                  <c:v>18232157.592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61-429F-AED7-6BE3F84A081E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park.miestami'!$BA$11</c:f>
              <c:numCache>
                <c:formatCode>_-* #\ ##0_-;\-* #\ ##0_-;_-* "-"??_-;_-@_-</c:formatCode>
                <c:ptCount val="1"/>
                <c:pt idx="0">
                  <c:v>17354046.689599998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61-429F-AED7-6BE3F84A081E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park.miestami'!$BA$7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park.miestami'!$BA$12</c:f>
              <c:numCache>
                <c:formatCode>_-* #\ ##0_-;\-* #\ ##0_-;_-* "-"??_-;_-@_-</c:formatCode>
                <c:ptCount val="1"/>
                <c:pt idx="0">
                  <c:v>16656566.6896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61-429F-AED7-6BE3F84A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73695"/>
        <c:axId val="77459967"/>
      </c:barChart>
      <c:catAx>
        <c:axId val="7747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59967"/>
        <c:crosses val="autoZero"/>
        <c:auto val="1"/>
        <c:lblAlgn val="ctr"/>
        <c:lblOffset val="100"/>
        <c:noMultiLvlLbl val="0"/>
      </c:catAx>
      <c:valAx>
        <c:axId val="774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7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park.miestami'!$BC$8</c:f>
              <c:numCache>
                <c:formatCode>_-* #\ ##0_-;\-* #\ ##0_-;_-* "-"??_-;_-@_-</c:formatCode>
                <c:ptCount val="1"/>
                <c:pt idx="0">
                  <c:v>31073394.66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0E2-90CF-F029149FAA8D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park.miestami'!$BC$9</c:f>
              <c:numCache>
                <c:formatCode>_-* #\ ##0_-;\-* #\ ##0_-;_-* "-"??_-;_-@_-</c:formatCode>
                <c:ptCount val="1"/>
                <c:pt idx="0">
                  <c:v>21758339.280000001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4-40E2-90CF-F029149FAA8D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park.miestami'!$BC$10</c:f>
              <c:numCache>
                <c:formatCode>_-* #\ ##0_-;\-* #\ ##0_-;_-* "-"??_-;_-@_-</c:formatCode>
                <c:ptCount val="1"/>
                <c:pt idx="0">
                  <c:v>24082623.787999999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4-40E2-90CF-F029149FAA8D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park.miestami'!$BC$11</c:f>
              <c:numCache>
                <c:formatCode>_-* #\ ##0_-;\-* #\ ##0_-;_-* "-"??_-;_-@_-</c:formatCode>
                <c:ptCount val="1"/>
                <c:pt idx="0">
                  <c:v>23390024.850000001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04-40E2-90CF-F029149FAA8D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park.miestami'!$BC$7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park.miestami'!$BC$12</c:f>
              <c:numCache>
                <c:formatCode>_-* #\ ##0_-;\-* #\ ##0_-;_-* "-"??_-;_-@_-</c:formatCode>
                <c:ptCount val="1"/>
                <c:pt idx="0">
                  <c:v>22625024.850000001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04-40E2-90CF-F029149F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77199"/>
        <c:axId val="95690927"/>
      </c:barChart>
      <c:catAx>
        <c:axId val="9567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690927"/>
        <c:crosses val="autoZero"/>
        <c:auto val="1"/>
        <c:lblAlgn val="ctr"/>
        <c:lblOffset val="100"/>
        <c:noMultiLvlLbl val="0"/>
      </c:catAx>
      <c:valAx>
        <c:axId val="9569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67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10 rokov po odpočítaní nájomných prázdnin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park.miestami'!$BE$8</c:f>
              <c:numCache>
                <c:formatCode>_-* #\ ##0_-;\-* #\ ##0_-;_-* "-"??_-;_-@_-</c:formatCode>
                <c:ptCount val="1"/>
                <c:pt idx="0">
                  <c:v>44390563.800000004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D-400C-A028-AF9CC05F6D2D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park.miestami'!$BE$9</c:f>
              <c:numCache>
                <c:formatCode>_-* #\ ##0_-;\-* #\ ##0_-;_-* "-"??_-;_-@_-</c:formatCode>
                <c:ptCount val="1"/>
                <c:pt idx="0">
                  <c:v>30562244.2656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D-400C-A028-AF9CC05F6D2D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park.miestami'!$BE$10</c:f>
              <c:numCache>
                <c:formatCode>_-* #\ ##0_-;\-* #\ ##0_-;_-* "-"??_-;_-@_-</c:formatCode>
                <c:ptCount val="1"/>
                <c:pt idx="0">
                  <c:v>32412924.143999998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D-400C-A028-AF9CC05F6D2D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park.miestami'!$BE$11</c:f>
              <c:numCache>
                <c:formatCode>_-* #\ ##0_-;\-* #\ ##0_-;_-* "-"??_-;_-@_-</c:formatCode>
                <c:ptCount val="1"/>
                <c:pt idx="0">
                  <c:v>30987460.742399998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D-400C-A028-AF9CC05F6D2D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park.miestami'!$BE$7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park.miestami'!$BE$12</c:f>
              <c:numCache>
                <c:formatCode>_-* #\ ##0_-;\-* #\ ##0_-;_-* "-"??_-;_-@_-</c:formatCode>
                <c:ptCount val="1"/>
                <c:pt idx="0">
                  <c:v>30706660.742399998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DD-400C-A028-AF9CC05F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51647"/>
        <c:axId val="77465375"/>
      </c:barChart>
      <c:catAx>
        <c:axId val="7745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5375"/>
        <c:crosses val="autoZero"/>
        <c:auto val="1"/>
        <c:lblAlgn val="ctr"/>
        <c:lblOffset val="100"/>
        <c:noMultiLvlLbl val="0"/>
      </c:catAx>
      <c:valAx>
        <c:axId val="7746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5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 b="0" i="0" baseline="0">
                <a:effectLst/>
              </a:rPr>
              <a:t>Nájomné na 5 rokov po odpočítaní nájomných prázdnin a pripočítaním zmluvnej pokuty pre budovy iné ako Westend Court</a:t>
            </a:r>
            <a:endParaRPr lang="sk-SK" sz="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park.miestami'!$BG$8</c:f>
              <c:numCache>
                <c:formatCode>_-* #\ ##0_-;\-* #\ ##0_-;_-* "-"??_-;_-@_-</c:formatCode>
                <c:ptCount val="1"/>
                <c:pt idx="0">
                  <c:v>23435596.010000002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8-44A8-BAE4-ADAA7632843E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park.miestami'!$BG$9</c:f>
              <c:numCache>
                <c:formatCode>_-* #\ ##0_-;\-* #\ ##0_-;_-* "-"??_-;_-@_-</c:formatCode>
                <c:ptCount val="1"/>
                <c:pt idx="0">
                  <c:v>17073489.2084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8-44A8-BAE4-ADAA7632843E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park.miestami'!$BG$10</c:f>
              <c:numCache>
                <c:formatCode>_-* #\ ##0_-;\-* #\ ##0_-;_-* "-"??_-;_-@_-</c:formatCode>
                <c:ptCount val="1"/>
                <c:pt idx="0">
                  <c:v>19472471.702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8-44A8-BAE4-ADAA7632843E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park.miestami'!$BG$11</c:f>
              <c:numCache>
                <c:formatCode>_-* #\ ##0_-;\-* #\ ##0_-;_-* "-"??_-;_-@_-</c:formatCode>
                <c:ptCount val="1"/>
                <c:pt idx="0">
                  <c:v>18594360.799599998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8-44A8-BAE4-ADAA7632843E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park.miestami'!$BG$7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park.miestami'!$BG$12</c:f>
              <c:numCache>
                <c:formatCode>_-* #\ ##0_-;\-* #\ ##0_-;_-* "-"??_-;_-@_-</c:formatCode>
                <c:ptCount val="1"/>
                <c:pt idx="0">
                  <c:v>16656566.6896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8-44A8-BAE4-ADAA7632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77375"/>
        <c:axId val="78270303"/>
      </c:barChart>
      <c:catAx>
        <c:axId val="7827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270303"/>
        <c:crosses val="autoZero"/>
        <c:auto val="1"/>
        <c:lblAlgn val="ctr"/>
        <c:lblOffset val="100"/>
        <c:noMultiLvlLbl val="0"/>
      </c:catAx>
      <c:valAx>
        <c:axId val="782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8277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 b="0" i="0" baseline="0">
                <a:effectLst/>
              </a:rPr>
              <a:t>Nájomné na 7 rokov po odpočítaní nájomných prázdnin a pripočítaním zmluvnej pokuty pre budovy iné ako Westend Court</a:t>
            </a:r>
            <a:endParaRPr lang="sk-SK" sz="600">
              <a:effectLst/>
            </a:endParaRPr>
          </a:p>
        </c:rich>
      </c:tx>
      <c:layout>
        <c:manualLayout>
          <c:xMode val="edge"/>
          <c:yMode val="edge"/>
          <c:x val="0.13275362318840581"/>
          <c:y val="3.482587064676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park.miestami'!$BI$8</c:f>
              <c:numCache>
                <c:formatCode>_-* #\ ##0_-;\-* #\ ##0_-;_-* "-"??_-;_-@_-</c:formatCode>
                <c:ptCount val="1"/>
                <c:pt idx="0">
                  <c:v>32313708.77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3-4F4A-87A3-7217A25A5D1C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park.miestami'!$BI$9</c:f>
              <c:numCache>
                <c:formatCode>_-* #\ ##0_-;\-* #\ ##0_-;_-* "-"??_-;_-@_-</c:formatCode>
                <c:ptCount val="1"/>
                <c:pt idx="0">
                  <c:v>22998653.390000001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3-4F4A-87A3-7217A25A5D1C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park.miestami'!$BI$10</c:f>
              <c:numCache>
                <c:formatCode>_-* #\ ##0_-;\-* #\ ##0_-;_-* "-"??_-;_-@_-</c:formatCode>
                <c:ptCount val="1"/>
                <c:pt idx="0">
                  <c:v>25322937.897999998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93-4F4A-87A3-7217A25A5D1C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park.miestami'!$BI$11</c:f>
              <c:numCache>
                <c:formatCode>_-* #\ ##0_-;\-* #\ ##0_-;_-* "-"??_-;_-@_-</c:formatCode>
                <c:ptCount val="1"/>
                <c:pt idx="0">
                  <c:v>24630338.960000001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93-4F4A-87A3-7217A25A5D1C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park.miestami'!$BI$7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park.miestami'!$BI$12</c:f>
              <c:numCache>
                <c:formatCode>_-* #\ ##0_-;\-* #\ ##0_-;_-* "-"??_-;_-@_-</c:formatCode>
                <c:ptCount val="1"/>
                <c:pt idx="0">
                  <c:v>22625024.850000001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93-4F4A-87A3-7217A25A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12799"/>
        <c:axId val="77514047"/>
      </c:barChart>
      <c:catAx>
        <c:axId val="77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14047"/>
        <c:crosses val="autoZero"/>
        <c:auto val="1"/>
        <c:lblAlgn val="ctr"/>
        <c:lblOffset val="100"/>
        <c:noMultiLvlLbl val="0"/>
      </c:catAx>
      <c:valAx>
        <c:axId val="7751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600"/>
              <a:t>Nájomné na 10 rokov po odpočítaní nájomných prázdnin a pripočítaním zmluvnej pokuty pre budovy iné ako Westend Court</a:t>
            </a:r>
          </a:p>
        </c:rich>
      </c:tx>
      <c:layout>
        <c:manualLayout>
          <c:xMode val="edge"/>
          <c:yMode val="edge"/>
          <c:x val="3.4866141732283466E-2"/>
          <c:y val="3.076923076923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'18756,44 m2_s park.miestami'!$B$8</c:f>
              <c:strCache>
                <c:ptCount val="1"/>
                <c:pt idx="0">
                  <c:v>Sky Park Offices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'18756,44 m2_s park.miestami'!$BK$7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park.miestami'!$BK$8</c:f>
              <c:numCache>
                <c:formatCode>_-* #\ ##0_-;\-* #\ ##0_-;_-* "-"??_-;_-@_-</c:formatCode>
                <c:ptCount val="1"/>
                <c:pt idx="0">
                  <c:v>45630877.910000004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9-4853-AB10-A8373DD405F9}"/>
            </c:ext>
          </c:extLst>
        </c:ser>
        <c:ser>
          <c:idx val="1"/>
          <c:order val="1"/>
          <c:tx>
            <c:strRef>
              <c:f>'18756,44 m2_s park.miestami'!$B$9</c:f>
              <c:strCache>
                <c:ptCount val="1"/>
                <c:pt idx="0">
                  <c:v>Tower 115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'18756,44 m2_s park.miestami'!$BK$7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park.miestami'!$BK$9</c:f>
              <c:numCache>
                <c:formatCode>_-* #\ ##0_-;\-* #\ ##0_-;_-* "-"??_-;_-@_-</c:formatCode>
                <c:ptCount val="1"/>
                <c:pt idx="0">
                  <c:v>31802558.375599999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9-4853-AB10-A8373DD405F9}"/>
            </c:ext>
          </c:extLst>
        </c:ser>
        <c:ser>
          <c:idx val="2"/>
          <c:order val="2"/>
          <c:tx>
            <c:strRef>
              <c:f>'18756,44 m2_s park.miestami'!$B$10</c:f>
              <c:strCache>
                <c:ptCount val="1"/>
                <c:pt idx="0">
                  <c:v>CBC I a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'18756,44 m2_s park.miestami'!$BK$7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park.miestami'!$BK$10</c:f>
              <c:numCache>
                <c:formatCode>_-* #\ ##0_-;\-* #\ ##0_-;_-* "-"??_-;_-@_-</c:formatCode>
                <c:ptCount val="1"/>
                <c:pt idx="0">
                  <c:v>33653238.254000001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B9-4853-AB10-A8373DD405F9}"/>
            </c:ext>
          </c:extLst>
        </c:ser>
        <c:ser>
          <c:idx val="3"/>
          <c:order val="3"/>
          <c:tx>
            <c:strRef>
              <c:f>'18756,44 m2_s park.miestami'!$B$11</c:f>
              <c:strCache>
                <c:ptCount val="1"/>
                <c:pt idx="0">
                  <c:v>Westend Plaza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'18756,44 m2_s park.miestami'!$BK$7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park.miestami'!$BK$11</c:f>
              <c:numCache>
                <c:formatCode>_-* #\ ##0_-;\-* #\ ##0_-;_-* "-"??_-;_-@_-</c:formatCode>
                <c:ptCount val="1"/>
                <c:pt idx="0">
                  <c:v>32227774.852399997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B9-4853-AB10-A8373DD405F9}"/>
            </c:ext>
          </c:extLst>
        </c:ser>
        <c:ser>
          <c:idx val="4"/>
          <c:order val="4"/>
          <c:tx>
            <c:strRef>
              <c:f>'18756,44 m2_s park.miestami'!$B$12</c:f>
              <c:strCache>
                <c:ptCount val="1"/>
                <c:pt idx="0">
                  <c:v>Court+Plazza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'18756,44 m2_s park.miestami'!$BK$7</c:f>
              <c:strCache>
                <c:ptCount val="1"/>
                <c:pt idx="0">
                  <c:v>18756,44 m2</c:v>
                </c:pt>
              </c:strCache>
            </c:strRef>
          </c:cat>
          <c:val>
            <c:numRef>
              <c:f>'18756,44 m2_s park.miestami'!$BK$12</c:f>
              <c:numCache>
                <c:formatCode>_-* #\ ##0_-;\-* #\ ##0_-;_-* "-"??_-;_-@_-</c:formatCode>
                <c:ptCount val="1"/>
                <c:pt idx="0">
                  <c:v>30706660.742399998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B9-4853-AB10-A8373DD40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66623"/>
        <c:axId val="77470367"/>
      </c:barChart>
      <c:catAx>
        <c:axId val="7746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70367"/>
        <c:crosses val="autoZero"/>
        <c:auto val="1"/>
        <c:lblAlgn val="ctr"/>
        <c:lblOffset val="100"/>
        <c:noMultiLvlLbl val="0"/>
      </c:catAx>
      <c:valAx>
        <c:axId val="7747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46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403860</xdr:colOff>
      <xdr:row>18</xdr:row>
      <xdr:rowOff>38100</xdr:rowOff>
    </xdr:from>
    <xdr:to>
      <xdr:col>35</xdr:col>
      <xdr:colOff>358140</xdr:colOff>
      <xdr:row>32</xdr:row>
      <xdr:rowOff>68586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7E891D-8A5A-46EE-9C30-8983597F5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556260</xdr:colOff>
      <xdr:row>15</xdr:row>
      <xdr:rowOff>68580</xdr:rowOff>
    </xdr:from>
    <xdr:to>
      <xdr:col>41</xdr:col>
      <xdr:colOff>510540</xdr:colOff>
      <xdr:row>31</xdr:row>
      <xdr:rowOff>15246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1376D99-FDA5-4ACD-B8EE-C787BA4F6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624840</xdr:colOff>
      <xdr:row>15</xdr:row>
      <xdr:rowOff>121920</xdr:rowOff>
    </xdr:from>
    <xdr:to>
      <xdr:col>47</xdr:col>
      <xdr:colOff>480060</xdr:colOff>
      <xdr:row>31</xdr:row>
      <xdr:rowOff>38106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748C4C0-820D-4113-B3C4-51159FE57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49</xdr:col>
      <xdr:colOff>403860</xdr:colOff>
      <xdr:row>17</xdr:row>
      <xdr:rowOff>53340</xdr:rowOff>
    </xdr:from>
    <xdr:to>
      <xdr:col>52</xdr:col>
      <xdr:colOff>129540</xdr:colOff>
      <xdr:row>30</xdr:row>
      <xdr:rowOff>160026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879C2150-BFDD-423A-BCE4-28C463C8C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52</xdr:col>
      <xdr:colOff>114300</xdr:colOff>
      <xdr:row>17</xdr:row>
      <xdr:rowOff>106680</xdr:rowOff>
    </xdr:from>
    <xdr:to>
      <xdr:col>54</xdr:col>
      <xdr:colOff>228600</xdr:colOff>
      <xdr:row>31</xdr:row>
      <xdr:rowOff>15246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E5472EA9-A85F-4FB2-AA83-B7A80E2F6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434340</xdr:colOff>
      <xdr:row>17</xdr:row>
      <xdr:rowOff>129540</xdr:rowOff>
    </xdr:from>
    <xdr:to>
      <xdr:col>56</xdr:col>
      <xdr:colOff>541020</xdr:colOff>
      <xdr:row>30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CA801072-A25B-4AE6-8B48-A9BB8ECDB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601980</xdr:colOff>
      <xdr:row>14</xdr:row>
      <xdr:rowOff>45720</xdr:rowOff>
    </xdr:from>
    <xdr:to>
      <xdr:col>59</xdr:col>
      <xdr:colOff>38100</xdr:colOff>
      <xdr:row>27</xdr:row>
      <xdr:rowOff>106680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02CF4C2-A958-43F2-A12C-FABBDFC56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83820</xdr:colOff>
      <xdr:row>14</xdr:row>
      <xdr:rowOff>91440</xdr:rowOff>
    </xdr:from>
    <xdr:to>
      <xdr:col>63</xdr:col>
      <xdr:colOff>91440</xdr:colOff>
      <xdr:row>28</xdr:row>
      <xdr:rowOff>30480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5B4A57C8-202E-4ECC-89AC-0F3983B02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62</xdr:col>
      <xdr:colOff>792480</xdr:colOff>
      <xdr:row>18</xdr:row>
      <xdr:rowOff>160020</xdr:rowOff>
    </xdr:from>
    <xdr:to>
      <xdr:col>66</xdr:col>
      <xdr:colOff>586740</xdr:colOff>
      <xdr:row>31</xdr:row>
      <xdr:rowOff>167640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2C1764C3-D8ED-4846-A588-DC88FC2DB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403860</xdr:colOff>
      <xdr:row>18</xdr:row>
      <xdr:rowOff>38100</xdr:rowOff>
    </xdr:from>
    <xdr:to>
      <xdr:col>35</xdr:col>
      <xdr:colOff>358140</xdr:colOff>
      <xdr:row>32</xdr:row>
      <xdr:rowOff>68586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0DF16F6-1610-4D11-B5A8-22E55DE43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556260</xdr:colOff>
      <xdr:row>15</xdr:row>
      <xdr:rowOff>68580</xdr:rowOff>
    </xdr:from>
    <xdr:to>
      <xdr:col>41</xdr:col>
      <xdr:colOff>510540</xdr:colOff>
      <xdr:row>31</xdr:row>
      <xdr:rowOff>15246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ECFDFF7-C007-4347-A67E-B7E1CD8D3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624840</xdr:colOff>
      <xdr:row>15</xdr:row>
      <xdr:rowOff>121920</xdr:rowOff>
    </xdr:from>
    <xdr:to>
      <xdr:col>47</xdr:col>
      <xdr:colOff>480060</xdr:colOff>
      <xdr:row>31</xdr:row>
      <xdr:rowOff>38106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77CB281-7108-414B-B136-39619A50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49</xdr:col>
      <xdr:colOff>403860</xdr:colOff>
      <xdr:row>17</xdr:row>
      <xdr:rowOff>53340</xdr:rowOff>
    </xdr:from>
    <xdr:to>
      <xdr:col>52</xdr:col>
      <xdr:colOff>129540</xdr:colOff>
      <xdr:row>30</xdr:row>
      <xdr:rowOff>160026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43BA4B8-1F90-4262-B5EA-E8F877CBA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52</xdr:col>
      <xdr:colOff>114300</xdr:colOff>
      <xdr:row>17</xdr:row>
      <xdr:rowOff>106680</xdr:rowOff>
    </xdr:from>
    <xdr:to>
      <xdr:col>54</xdr:col>
      <xdr:colOff>228600</xdr:colOff>
      <xdr:row>31</xdr:row>
      <xdr:rowOff>15246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6D4E7843-7D82-40C3-970F-6D3601532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434340</xdr:colOff>
      <xdr:row>17</xdr:row>
      <xdr:rowOff>129540</xdr:rowOff>
    </xdr:from>
    <xdr:to>
      <xdr:col>56</xdr:col>
      <xdr:colOff>541020</xdr:colOff>
      <xdr:row>30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2A6CA23-E0AB-4D70-9989-42847E238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114300</xdr:colOff>
      <xdr:row>17</xdr:row>
      <xdr:rowOff>68580</xdr:rowOff>
    </xdr:from>
    <xdr:to>
      <xdr:col>59</xdr:col>
      <xdr:colOff>281940</xdr:colOff>
      <xdr:row>30</xdr:row>
      <xdr:rowOff>144780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8BE5E5B-E8A3-4A6D-80BC-FF76D35CB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388620</xdr:colOff>
      <xdr:row>17</xdr:row>
      <xdr:rowOff>99060</xdr:rowOff>
    </xdr:from>
    <xdr:to>
      <xdr:col>61</xdr:col>
      <xdr:colOff>327660</xdr:colOff>
      <xdr:row>31</xdr:row>
      <xdr:rowOff>91440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4BDE9841-D259-416B-9DBB-2377AEEF2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61</xdr:col>
      <xdr:colOff>449580</xdr:colOff>
      <xdr:row>12</xdr:row>
      <xdr:rowOff>0</xdr:rowOff>
    </xdr:from>
    <xdr:to>
      <xdr:col>64</xdr:col>
      <xdr:colOff>198120</xdr:colOff>
      <xdr:row>30</xdr:row>
      <xdr:rowOff>99060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11800694-C035-4CB3-85DB-48FAB4352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7"/>
  <sheetViews>
    <sheetView tabSelected="1" zoomScale="70" zoomScaleNormal="70" workbookViewId="0">
      <selection activeCell="H91" sqref="H91"/>
    </sheetView>
  </sheetViews>
  <sheetFormatPr defaultColWidth="11.5703125" defaultRowHeight="15" x14ac:dyDescent="0.25"/>
  <cols>
    <col min="2" max="2" width="36.140625" customWidth="1"/>
    <col min="3" max="3" width="16.42578125" customWidth="1"/>
    <col min="4" max="4" width="14.5703125" customWidth="1"/>
    <col min="5" max="10" width="15.42578125" customWidth="1"/>
    <col min="11" max="11" width="16.140625" customWidth="1"/>
    <col min="12" max="12" width="17.140625" customWidth="1"/>
    <col min="13" max="13" width="18.42578125" customWidth="1"/>
    <col min="14" max="14" width="17" customWidth="1"/>
    <col min="15" max="15" width="16.28515625" customWidth="1"/>
    <col min="16" max="16" width="15.140625" customWidth="1"/>
    <col min="17" max="17" width="14.28515625" customWidth="1"/>
    <col min="19" max="19" width="13.7109375" bestFit="1" customWidth="1"/>
    <col min="20" max="20" width="18.7109375" customWidth="1"/>
    <col min="21" max="21" width="13.7109375" customWidth="1"/>
    <col min="22" max="22" width="12.7109375" customWidth="1"/>
    <col min="23" max="23" width="13.7109375" customWidth="1"/>
    <col min="24" max="24" width="14.85546875" customWidth="1"/>
    <col min="25" max="25" width="16" style="21" bestFit="1" customWidth="1"/>
    <col min="27" max="27" width="17.28515625" customWidth="1"/>
    <col min="28" max="28" width="11.7109375" customWidth="1"/>
    <col min="29" max="33" width="17.28515625" customWidth="1"/>
    <col min="36" max="36" width="13" customWidth="1"/>
    <col min="38" max="38" width="13.7109375" customWidth="1"/>
    <col min="39" max="43" width="15.7109375" customWidth="1"/>
    <col min="48" max="48" width="12.7109375" bestFit="1" customWidth="1"/>
    <col min="49" max="51" width="13.7109375" bestFit="1" customWidth="1"/>
    <col min="52" max="52" width="16.140625" bestFit="1" customWidth="1"/>
    <col min="54" max="54" width="12.7109375" bestFit="1" customWidth="1"/>
    <col min="55" max="55" width="14.7109375" customWidth="1"/>
    <col min="56" max="58" width="17" customWidth="1"/>
    <col min="59" max="59" width="17.5703125" customWidth="1"/>
    <col min="60" max="60" width="14.140625" customWidth="1"/>
    <col min="61" max="61" width="12.42578125" customWidth="1"/>
    <col min="63" max="63" width="12.42578125" customWidth="1"/>
    <col min="64" max="64" width="13.7109375" bestFit="1" customWidth="1"/>
    <col min="65" max="65" width="15.5703125" bestFit="1" customWidth="1"/>
    <col min="66" max="68" width="16.7109375" bestFit="1" customWidth="1"/>
    <col min="69" max="69" width="16.140625" bestFit="1" customWidth="1"/>
  </cols>
  <sheetData>
    <row r="1" spans="2:61" x14ac:dyDescent="0.25">
      <c r="R1" s="167" t="s">
        <v>0</v>
      </c>
      <c r="S1" s="167"/>
      <c r="T1" s="167"/>
      <c r="U1" s="167"/>
      <c r="V1" s="167"/>
      <c r="W1" s="167"/>
      <c r="X1" s="167"/>
      <c r="Y1" s="167"/>
      <c r="AA1" s="167" t="s">
        <v>1</v>
      </c>
      <c r="AB1" s="167"/>
      <c r="AC1" s="167"/>
      <c r="AD1" s="167"/>
      <c r="AE1" s="167"/>
      <c r="AF1" s="167"/>
      <c r="AG1" s="167"/>
      <c r="AH1" s="167"/>
      <c r="AJ1" s="167" t="s">
        <v>2</v>
      </c>
      <c r="AK1" s="167"/>
      <c r="AL1" s="167"/>
      <c r="AM1" s="167"/>
      <c r="AN1" s="167"/>
      <c r="AO1" s="167"/>
      <c r="AP1" s="167"/>
      <c r="AQ1" s="167"/>
      <c r="AS1" s="167" t="s">
        <v>3</v>
      </c>
      <c r="AT1" s="167"/>
      <c r="AU1" s="167"/>
      <c r="AV1" s="167"/>
      <c r="AW1" s="167"/>
      <c r="AX1" s="167"/>
      <c r="AY1" s="167"/>
      <c r="AZ1" s="167"/>
      <c r="BB1" s="121"/>
      <c r="BC1" s="121"/>
      <c r="BD1" s="167" t="s">
        <v>4</v>
      </c>
      <c r="BE1" s="167"/>
      <c r="BF1" s="167"/>
      <c r="BG1" s="167"/>
      <c r="BH1" s="167"/>
      <c r="BI1" s="167"/>
    </row>
    <row r="2" spans="2:61" s="29" customFormat="1" ht="37.9" customHeight="1" thickBot="1" x14ac:dyDescent="0.3">
      <c r="B2" s="114"/>
      <c r="C2" s="114" t="s">
        <v>5</v>
      </c>
      <c r="D2" s="114" t="s">
        <v>6</v>
      </c>
      <c r="E2" s="124" t="s">
        <v>7</v>
      </c>
      <c r="F2" s="124" t="s">
        <v>8</v>
      </c>
      <c r="G2" s="124" t="s">
        <v>9</v>
      </c>
      <c r="H2" s="125" t="s">
        <v>10</v>
      </c>
      <c r="I2" s="125" t="s">
        <v>11</v>
      </c>
      <c r="J2" s="124" t="s">
        <v>12</v>
      </c>
      <c r="K2" s="124" t="s">
        <v>13</v>
      </c>
      <c r="L2" s="126" t="s">
        <v>14</v>
      </c>
      <c r="M2" s="126" t="s">
        <v>15</v>
      </c>
      <c r="N2" s="126" t="s">
        <v>16</v>
      </c>
      <c r="O2" s="126" t="s">
        <v>17</v>
      </c>
      <c r="P2" s="124"/>
      <c r="Q2" s="124"/>
      <c r="R2" s="116" t="s">
        <v>18</v>
      </c>
      <c r="S2" s="116" t="s">
        <v>19</v>
      </c>
      <c r="T2" s="116" t="s">
        <v>20</v>
      </c>
      <c r="U2" s="117" t="s">
        <v>14</v>
      </c>
      <c r="V2" s="117" t="s">
        <v>15</v>
      </c>
      <c r="W2" s="117" t="s">
        <v>16</v>
      </c>
      <c r="X2" s="117" t="s">
        <v>17</v>
      </c>
      <c r="Y2" s="118" t="s">
        <v>21</v>
      </c>
      <c r="Z2"/>
      <c r="AA2" s="116" t="s">
        <v>18</v>
      </c>
      <c r="AB2" s="116" t="s">
        <v>19</v>
      </c>
      <c r="AC2" s="116" t="s">
        <v>20</v>
      </c>
      <c r="AD2" s="117" t="s">
        <v>14</v>
      </c>
      <c r="AE2" s="117" t="s">
        <v>15</v>
      </c>
      <c r="AF2" s="117" t="s">
        <v>16</v>
      </c>
      <c r="AG2" s="117" t="s">
        <v>17</v>
      </c>
      <c r="AH2" s="118" t="s">
        <v>21</v>
      </c>
      <c r="AI2"/>
      <c r="AJ2" s="116" t="s">
        <v>18</v>
      </c>
      <c r="AK2" s="116" t="s">
        <v>19</v>
      </c>
      <c r="AL2" s="116" t="s">
        <v>20</v>
      </c>
      <c r="AM2" s="117" t="s">
        <v>14</v>
      </c>
      <c r="AN2" s="117" t="s">
        <v>15</v>
      </c>
      <c r="AO2" s="117" t="s">
        <v>16</v>
      </c>
      <c r="AP2" s="117" t="s">
        <v>17</v>
      </c>
      <c r="AQ2" s="118" t="s">
        <v>21</v>
      </c>
      <c r="AR2"/>
      <c r="AS2" s="116" t="s">
        <v>18</v>
      </c>
      <c r="AT2" s="116" t="s">
        <v>19</v>
      </c>
      <c r="AU2" s="116" t="s">
        <v>20</v>
      </c>
      <c r="AV2" s="117" t="s">
        <v>14</v>
      </c>
      <c r="AW2" s="117" t="s">
        <v>15</v>
      </c>
      <c r="AX2" s="117" t="s">
        <v>16</v>
      </c>
      <c r="AY2" s="117" t="s">
        <v>17</v>
      </c>
      <c r="AZ2" s="118" t="s">
        <v>21</v>
      </c>
      <c r="BA2"/>
      <c r="BB2" s="116" t="s">
        <v>22</v>
      </c>
      <c r="BC2" s="116" t="s">
        <v>20</v>
      </c>
      <c r="BD2" s="117" t="s">
        <v>14</v>
      </c>
      <c r="BE2" s="117" t="s">
        <v>15</v>
      </c>
      <c r="BF2" s="117" t="s">
        <v>16</v>
      </c>
      <c r="BG2" s="117" t="s">
        <v>17</v>
      </c>
      <c r="BH2" s="118" t="s">
        <v>21</v>
      </c>
      <c r="BI2" s="121"/>
    </row>
    <row r="3" spans="2:61" s="29" customFormat="1" ht="15.75" thickTop="1" x14ac:dyDescent="0.25">
      <c r="B3" s="114" t="s">
        <v>23</v>
      </c>
      <c r="C3" s="114"/>
      <c r="D3" s="114"/>
      <c r="E3" s="123">
        <f>E96</f>
        <v>1083</v>
      </c>
      <c r="F3" s="123">
        <f t="shared" ref="F3:BI4" si="0">F96</f>
        <v>0</v>
      </c>
      <c r="G3" s="123">
        <f t="shared" si="0"/>
        <v>0</v>
      </c>
      <c r="H3" s="123">
        <f t="shared" si="0"/>
        <v>18756.439999999999</v>
      </c>
      <c r="I3" s="123">
        <f t="shared" si="0"/>
        <v>196.22</v>
      </c>
      <c r="J3" s="123">
        <f t="shared" si="0"/>
        <v>244</v>
      </c>
      <c r="K3" s="123">
        <f t="shared" si="0"/>
        <v>350682.40116666665</v>
      </c>
      <c r="L3" s="123">
        <f t="shared" si="0"/>
        <v>4208188.8140000002</v>
      </c>
      <c r="M3" s="123">
        <f t="shared" si="0"/>
        <v>21433944.105999999</v>
      </c>
      <c r="N3" s="123">
        <f t="shared" si="0"/>
        <v>30007521.748399999</v>
      </c>
      <c r="O3" s="123">
        <f t="shared" si="0"/>
        <v>42867888.211999997</v>
      </c>
      <c r="P3" s="123">
        <f t="shared" si="0"/>
        <v>18.696639723032021</v>
      </c>
      <c r="Q3" s="123" t="str">
        <f t="shared" si="0"/>
        <v>PRIEMER</v>
      </c>
      <c r="R3" s="119">
        <f t="shared" si="0"/>
        <v>196.22</v>
      </c>
      <c r="S3" s="119">
        <f t="shared" si="0"/>
        <v>0</v>
      </c>
      <c r="T3" s="119">
        <f t="shared" si="0"/>
        <v>1448.7529999999999</v>
      </c>
      <c r="U3" s="119">
        <f t="shared" si="0"/>
        <v>17385.036</v>
      </c>
      <c r="V3" s="119">
        <f t="shared" si="0"/>
        <v>86925.18</v>
      </c>
      <c r="W3" s="119">
        <f t="shared" si="0"/>
        <v>121695.25199999999</v>
      </c>
      <c r="X3" s="119">
        <f t="shared" si="0"/>
        <v>173850.36</v>
      </c>
      <c r="Y3" s="119">
        <f t="shared" si="0"/>
        <v>7.3833095505045359</v>
      </c>
      <c r="Z3" s="119" t="str">
        <f t="shared" si="0"/>
        <v>PRIEMER</v>
      </c>
      <c r="AA3" s="119">
        <f t="shared" si="0"/>
        <v>18756.439999999999</v>
      </c>
      <c r="AB3" s="119">
        <f t="shared" si="0"/>
        <v>0</v>
      </c>
      <c r="AC3" s="119">
        <f t="shared" si="0"/>
        <v>86036.214166666658</v>
      </c>
      <c r="AD3" s="119">
        <f t="shared" si="0"/>
        <v>1032434.57</v>
      </c>
      <c r="AE3" s="119">
        <f t="shared" si="0"/>
        <v>5162172.8499999996</v>
      </c>
      <c r="AF3" s="119">
        <f t="shared" si="0"/>
        <v>7227041.9899999984</v>
      </c>
      <c r="AG3" s="119">
        <f t="shared" si="0"/>
        <v>10324345.699999999</v>
      </c>
      <c r="AH3" s="119">
        <f t="shared" si="0"/>
        <v>4.5870225995267049</v>
      </c>
      <c r="AI3" s="119" t="str">
        <f t="shared" si="0"/>
        <v>PRIEMER</v>
      </c>
      <c r="AJ3" s="119">
        <f t="shared" si="0"/>
        <v>5061.68</v>
      </c>
      <c r="AK3" s="119">
        <f t="shared" si="0"/>
        <v>0</v>
      </c>
      <c r="AL3" s="119">
        <f t="shared" si="0"/>
        <v>18775.29</v>
      </c>
      <c r="AM3" s="119">
        <f t="shared" si="0"/>
        <v>225303.47999999998</v>
      </c>
      <c r="AN3" s="119">
        <f t="shared" si="0"/>
        <v>1126517.3999999999</v>
      </c>
      <c r="AO3" s="119">
        <f t="shared" si="0"/>
        <v>1577124.3599999999</v>
      </c>
      <c r="AP3" s="119">
        <f t="shared" si="0"/>
        <v>2253034.7999999998</v>
      </c>
      <c r="AQ3" s="119">
        <f t="shared" si="0"/>
        <v>3.7093000742836364</v>
      </c>
      <c r="AR3" s="119" t="str">
        <f t="shared" si="0"/>
        <v>PRIEMER</v>
      </c>
      <c r="AS3" s="119">
        <f t="shared" si="0"/>
        <v>363.68</v>
      </c>
      <c r="AT3" s="119">
        <f t="shared" si="0"/>
        <v>0</v>
      </c>
      <c r="AU3" s="119">
        <f t="shared" si="0"/>
        <v>5455.2</v>
      </c>
      <c r="AV3" s="119">
        <f t="shared" si="0"/>
        <v>65462.399999999994</v>
      </c>
      <c r="AW3" s="119">
        <f t="shared" si="0"/>
        <v>327312</v>
      </c>
      <c r="AX3" s="119">
        <f t="shared" si="0"/>
        <v>458236.79999999993</v>
      </c>
      <c r="AY3" s="119">
        <f t="shared" si="0"/>
        <v>654624</v>
      </c>
      <c r="AZ3" s="119">
        <f t="shared" si="0"/>
        <v>14.999999999999998</v>
      </c>
      <c r="BA3"/>
      <c r="BB3" s="122">
        <f t="shared" ref="BB3" si="1">BB96</f>
        <v>18196.539999999997</v>
      </c>
      <c r="BC3" s="122">
        <f t="shared" si="0"/>
        <v>343778.44816666667</v>
      </c>
      <c r="BD3" s="119">
        <f t="shared" si="0"/>
        <v>4125341.3780000005</v>
      </c>
      <c r="BE3" s="119">
        <f t="shared" si="0"/>
        <v>21019706.925999999</v>
      </c>
      <c r="BF3" s="119">
        <f t="shared" si="0"/>
        <v>29427589.696400002</v>
      </c>
      <c r="BG3" s="119">
        <f t="shared" si="0"/>
        <v>42039413.851999998</v>
      </c>
      <c r="BH3" s="119">
        <f t="shared" si="0"/>
        <v>18.892517377845827</v>
      </c>
      <c r="BI3" s="119" t="str">
        <f t="shared" si="0"/>
        <v>PRIEMER</v>
      </c>
    </row>
    <row r="4" spans="2:61" s="29" customFormat="1" x14ac:dyDescent="0.25">
      <c r="P4" s="115">
        <f t="shared" si="0"/>
        <v>18.804505598171499</v>
      </c>
      <c r="Q4" s="115" t="str">
        <f t="shared" si="0"/>
        <v>bez Datacentra</v>
      </c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H4" s="119">
        <f t="shared" si="0"/>
        <v>19.005980223225208</v>
      </c>
      <c r="BI4" s="119" t="str">
        <f t="shared" si="0"/>
        <v>bez Datacentra</v>
      </c>
    </row>
    <row r="5" spans="2:61" ht="15.75" thickBot="1" x14ac:dyDescent="0.3"/>
    <row r="6" spans="2:61" ht="28.9" customHeight="1" x14ac:dyDescent="0.25">
      <c r="B6" s="89" t="s">
        <v>24</v>
      </c>
      <c r="C6" s="74" t="s">
        <v>25</v>
      </c>
      <c r="D6" s="74">
        <v>44476</v>
      </c>
      <c r="E6" s="75">
        <v>243</v>
      </c>
      <c r="F6" s="75">
        <v>0</v>
      </c>
      <c r="G6" s="75">
        <v>1</v>
      </c>
      <c r="H6" s="90">
        <v>4885.96</v>
      </c>
      <c r="I6" s="90">
        <v>0</v>
      </c>
      <c r="J6" s="90">
        <v>30</v>
      </c>
      <c r="K6" s="91" t="s">
        <v>26</v>
      </c>
      <c r="L6" s="92" t="s">
        <v>27</v>
      </c>
      <c r="M6" s="91" t="s">
        <v>28</v>
      </c>
      <c r="N6" s="92" t="s">
        <v>14</v>
      </c>
      <c r="O6" s="92" t="s">
        <v>15</v>
      </c>
      <c r="P6" s="92" t="s">
        <v>16</v>
      </c>
      <c r="Q6" s="93" t="s">
        <v>17</v>
      </c>
      <c r="S6" s="27"/>
      <c r="T6" s="27"/>
      <c r="U6" s="27"/>
      <c r="V6" s="27"/>
    </row>
    <row r="7" spans="2:61" x14ac:dyDescent="0.25">
      <c r="B7" s="94" t="s">
        <v>29</v>
      </c>
      <c r="C7" s="95"/>
      <c r="D7" s="95"/>
      <c r="E7" s="95"/>
      <c r="F7" s="95"/>
      <c r="G7" s="95"/>
      <c r="H7" s="95"/>
      <c r="I7" s="95"/>
      <c r="J7" s="95"/>
      <c r="K7" s="96">
        <v>3460.6</v>
      </c>
      <c r="L7" s="96">
        <v>9</v>
      </c>
      <c r="M7" s="96">
        <f>K7*L7</f>
        <v>31145.399999999998</v>
      </c>
      <c r="N7" s="66">
        <f>L7*K7*12</f>
        <v>373744.8</v>
      </c>
      <c r="O7" s="66">
        <f>N7*5</f>
        <v>1868724</v>
      </c>
      <c r="P7" s="66">
        <f>N7*7</f>
        <v>2616213.6</v>
      </c>
      <c r="Q7" s="67">
        <f>N7*10</f>
        <v>3737448</v>
      </c>
    </row>
    <row r="8" spans="2:61" x14ac:dyDescent="0.25">
      <c r="B8" s="94" t="s">
        <v>30</v>
      </c>
      <c r="C8" s="95"/>
      <c r="D8" s="95"/>
      <c r="E8" s="95"/>
      <c r="F8" s="95"/>
      <c r="G8" s="95"/>
      <c r="H8" s="95"/>
      <c r="I8" s="95"/>
      <c r="J8" s="95"/>
      <c r="K8" s="96">
        <v>1425.36</v>
      </c>
      <c r="L8" s="96">
        <v>8.5</v>
      </c>
      <c r="M8" s="96">
        <f t="shared" ref="M8:M9" si="2">K8*L8</f>
        <v>12115.56</v>
      </c>
      <c r="N8" s="66">
        <f t="shared" ref="N8:N9" si="3">L8*K8*12</f>
        <v>145386.72</v>
      </c>
      <c r="O8" s="66">
        <f>N8*5</f>
        <v>726933.6</v>
      </c>
      <c r="P8" s="66">
        <f t="shared" ref="P8:P9" si="4">N8*7</f>
        <v>1017707.04</v>
      </c>
      <c r="Q8" s="67">
        <f t="shared" ref="Q8:Q9" si="5">N8*10</f>
        <v>1453867.2</v>
      </c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2:61" x14ac:dyDescent="0.25">
      <c r="B9" s="62" t="s">
        <v>31</v>
      </c>
      <c r="C9" s="81"/>
      <c r="D9" s="81"/>
      <c r="E9" s="81"/>
      <c r="F9" s="81"/>
      <c r="G9" s="81"/>
      <c r="H9" s="81"/>
      <c r="I9" s="81"/>
      <c r="J9" s="81"/>
      <c r="K9" s="96">
        <v>4885.96</v>
      </c>
      <c r="L9" s="96">
        <v>4.55</v>
      </c>
      <c r="M9" s="96">
        <f t="shared" si="2"/>
        <v>22231.117999999999</v>
      </c>
      <c r="N9" s="66">
        <f t="shared" si="3"/>
        <v>266773.41599999997</v>
      </c>
      <c r="O9" s="66">
        <f t="shared" ref="O9" si="6">N9*5</f>
        <v>1333867.0799999998</v>
      </c>
      <c r="P9" s="66">
        <f t="shared" si="4"/>
        <v>1867413.9119999998</v>
      </c>
      <c r="Q9" s="67">
        <f t="shared" si="5"/>
        <v>2667734.1599999997</v>
      </c>
    </row>
    <row r="10" spans="2:61" ht="15.75" thickBot="1" x14ac:dyDescent="0.3">
      <c r="B10" s="97" t="s">
        <v>32</v>
      </c>
      <c r="C10" s="98"/>
      <c r="D10" s="98"/>
      <c r="E10" s="98"/>
      <c r="F10" s="98"/>
      <c r="G10" s="98"/>
      <c r="H10" s="98"/>
      <c r="I10" s="98"/>
      <c r="J10" s="98"/>
      <c r="K10" s="99"/>
      <c r="L10" s="99"/>
      <c r="M10" s="68">
        <f>SUM(M7:M9)</f>
        <v>65492.077999999994</v>
      </c>
      <c r="N10" s="68">
        <f>SUM(N7:N9)</f>
        <v>785904.93599999999</v>
      </c>
      <c r="O10" s="68">
        <f>SUM(O7:O9)</f>
        <v>3929524.6799999997</v>
      </c>
      <c r="P10" s="68">
        <f>SUM(P7:P9)</f>
        <v>5501334.5520000001</v>
      </c>
      <c r="Q10" s="69">
        <f>SUM(Q7:Q9)</f>
        <v>7859049.3599999994</v>
      </c>
      <c r="R10" s="77"/>
    </row>
    <row r="11" spans="2:61" ht="15.75" thickBot="1" x14ac:dyDescent="0.3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2:61" ht="30" x14ac:dyDescent="0.25">
      <c r="B12" s="89" t="s">
        <v>33</v>
      </c>
      <c r="C12" s="74">
        <v>40787</v>
      </c>
      <c r="D12" s="74">
        <v>44377</v>
      </c>
      <c r="E12" s="75">
        <v>141</v>
      </c>
      <c r="F12" s="75">
        <v>38</v>
      </c>
      <c r="G12" s="75">
        <v>4</v>
      </c>
      <c r="H12" s="90">
        <v>1736.35</v>
      </c>
      <c r="I12" s="90">
        <v>0</v>
      </c>
      <c r="J12" s="90">
        <v>21</v>
      </c>
      <c r="K12" s="91" t="s">
        <v>26</v>
      </c>
      <c r="L12" s="92" t="s">
        <v>27</v>
      </c>
      <c r="M12" s="91" t="s">
        <v>28</v>
      </c>
      <c r="N12" s="92" t="s">
        <v>14</v>
      </c>
      <c r="O12" s="92" t="s">
        <v>15</v>
      </c>
      <c r="P12" s="92" t="s">
        <v>16</v>
      </c>
      <c r="Q12" s="93" t="s">
        <v>17</v>
      </c>
    </row>
    <row r="13" spans="2:61" x14ac:dyDescent="0.25">
      <c r="B13" s="94" t="s">
        <v>29</v>
      </c>
      <c r="C13" s="95"/>
      <c r="D13" s="95"/>
      <c r="E13" s="95"/>
      <c r="F13" s="95"/>
      <c r="G13" s="95"/>
      <c r="H13" s="95"/>
      <c r="I13" s="95"/>
      <c r="J13" s="95"/>
      <c r="K13" s="96">
        <v>1620.96</v>
      </c>
      <c r="L13" s="96">
        <v>12.18</v>
      </c>
      <c r="M13" s="96">
        <f>K13*L13</f>
        <v>19743.292799999999</v>
      </c>
      <c r="N13" s="66">
        <f>K13*L13*12</f>
        <v>236919.51360000001</v>
      </c>
      <c r="O13" s="66">
        <f>N13*5</f>
        <v>1184597.568</v>
      </c>
      <c r="P13" s="66">
        <f>N13*7</f>
        <v>1658436.5952000001</v>
      </c>
      <c r="Q13" s="67">
        <f>N13*10</f>
        <v>2369195.1359999999</v>
      </c>
    </row>
    <row r="14" spans="2:61" ht="30" x14ac:dyDescent="0.25">
      <c r="B14" s="94" t="s">
        <v>34</v>
      </c>
      <c r="C14" s="95"/>
      <c r="D14" s="95"/>
      <c r="E14" s="95"/>
      <c r="F14" s="95"/>
      <c r="G14" s="95"/>
      <c r="H14" s="95"/>
      <c r="I14" s="95"/>
      <c r="J14" s="95"/>
      <c r="K14" s="96">
        <v>115.39</v>
      </c>
      <c r="L14" s="96">
        <v>11.62</v>
      </c>
      <c r="M14" s="96">
        <f t="shared" ref="M14:M15" si="7">K14*L14</f>
        <v>1340.8317999999999</v>
      </c>
      <c r="N14" s="66">
        <f t="shared" ref="N14:N15" si="8">K14*L14*12</f>
        <v>16089.981599999999</v>
      </c>
      <c r="O14" s="66">
        <f t="shared" ref="O14:O15" si="9">N14*5</f>
        <v>80449.907999999996</v>
      </c>
      <c r="P14" s="66">
        <f t="shared" ref="P14:P15" si="10">N14*7</f>
        <v>112629.87119999999</v>
      </c>
      <c r="Q14" s="67">
        <f t="shared" ref="Q14:Q15" si="11">N14*10</f>
        <v>160899.81599999999</v>
      </c>
    </row>
    <row r="15" spans="2:61" x14ac:dyDescent="0.25">
      <c r="B15" s="62" t="s">
        <v>31</v>
      </c>
      <c r="C15" s="81"/>
      <c r="D15" s="81"/>
      <c r="E15" s="81"/>
      <c r="F15" s="81"/>
      <c r="G15" s="81"/>
      <c r="H15" s="81"/>
      <c r="I15" s="81"/>
      <c r="J15" s="81"/>
      <c r="K15" s="96">
        <v>1736.35</v>
      </c>
      <c r="L15" s="96">
        <v>3.5</v>
      </c>
      <c r="M15" s="96">
        <f t="shared" si="7"/>
        <v>6077.2249999999995</v>
      </c>
      <c r="N15" s="66">
        <f t="shared" si="8"/>
        <v>72926.7</v>
      </c>
      <c r="O15" s="66">
        <f t="shared" si="9"/>
        <v>364633.5</v>
      </c>
      <c r="P15" s="66">
        <f t="shared" si="10"/>
        <v>510486.89999999997</v>
      </c>
      <c r="Q15" s="67">
        <f t="shared" si="11"/>
        <v>729267</v>
      </c>
    </row>
    <row r="16" spans="2:61" ht="15.75" thickBot="1" x14ac:dyDescent="0.3">
      <c r="B16" s="97" t="s">
        <v>32</v>
      </c>
      <c r="C16" s="98"/>
      <c r="D16" s="98"/>
      <c r="E16" s="98"/>
      <c r="F16" s="98"/>
      <c r="G16" s="98"/>
      <c r="H16" s="98"/>
      <c r="I16" s="98"/>
      <c r="J16" s="98"/>
      <c r="K16" s="99"/>
      <c r="L16" s="99"/>
      <c r="M16" s="68">
        <f>SUM(M13:M15)</f>
        <v>27161.349599999998</v>
      </c>
      <c r="N16" s="68">
        <f>SUM(N13:N15)</f>
        <v>325936.19520000002</v>
      </c>
      <c r="O16" s="68">
        <f>SUM(O13:O15)</f>
        <v>1629680.976</v>
      </c>
      <c r="P16" s="68">
        <f>SUM(P13:P15)</f>
        <v>2281553.3664000002</v>
      </c>
      <c r="Q16" s="69">
        <f>SUM(Q13:Q15)</f>
        <v>3259361.952</v>
      </c>
      <c r="R16" s="77"/>
    </row>
    <row r="17" spans="2:18" ht="15.75" thickBot="1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</row>
    <row r="18" spans="2:18" ht="30" x14ac:dyDescent="0.25">
      <c r="B18" s="13" t="s">
        <v>35</v>
      </c>
      <c r="C18" s="74">
        <v>42814</v>
      </c>
      <c r="D18" s="74">
        <v>44639</v>
      </c>
      <c r="E18" s="75">
        <v>82</v>
      </c>
      <c r="F18" s="75">
        <v>46</v>
      </c>
      <c r="G18" s="75">
        <v>4</v>
      </c>
      <c r="H18" s="76">
        <v>1674</v>
      </c>
      <c r="I18" s="76">
        <v>0</v>
      </c>
      <c r="J18" s="76">
        <v>20</v>
      </c>
      <c r="K18" s="1" t="s">
        <v>26</v>
      </c>
      <c r="L18" s="2" t="s">
        <v>27</v>
      </c>
      <c r="M18" s="1" t="s">
        <v>28</v>
      </c>
      <c r="N18" s="14" t="s">
        <v>14</v>
      </c>
      <c r="O18" s="14" t="s">
        <v>15</v>
      </c>
      <c r="P18" s="14" t="s">
        <v>16</v>
      </c>
      <c r="Q18" s="15" t="s">
        <v>17</v>
      </c>
    </row>
    <row r="19" spans="2:18" x14ac:dyDescent="0.25">
      <c r="B19" s="16" t="s">
        <v>36</v>
      </c>
      <c r="C19" s="20"/>
      <c r="D19" s="20"/>
      <c r="E19" s="20"/>
      <c r="F19" s="20"/>
      <c r="G19" s="20"/>
      <c r="H19" s="20"/>
      <c r="I19" s="20"/>
      <c r="J19" s="20"/>
      <c r="K19" s="3">
        <v>1674</v>
      </c>
      <c r="L19" s="3">
        <v>13.2</v>
      </c>
      <c r="M19" s="3">
        <f>K19*L19</f>
        <v>22096.799999999999</v>
      </c>
      <c r="N19" s="4">
        <f>K19*L19*12</f>
        <v>265161.59999999998</v>
      </c>
      <c r="O19" s="4">
        <f>N19*5</f>
        <v>1325808</v>
      </c>
      <c r="P19" s="4">
        <f>N19*7</f>
        <v>1856131.1999999997</v>
      </c>
      <c r="Q19" s="5">
        <f>N19*10</f>
        <v>2651616</v>
      </c>
    </row>
    <row r="20" spans="2:18" x14ac:dyDescent="0.25">
      <c r="B20" s="6" t="s">
        <v>31</v>
      </c>
      <c r="C20" s="18"/>
      <c r="D20" s="18"/>
      <c r="E20" s="18"/>
      <c r="F20" s="18"/>
      <c r="G20" s="18"/>
      <c r="H20" s="18"/>
      <c r="I20" s="18"/>
      <c r="J20" s="18"/>
      <c r="K20" s="3">
        <v>1674</v>
      </c>
      <c r="L20" s="3">
        <v>3.5</v>
      </c>
      <c r="M20" s="3">
        <f>K20*L20</f>
        <v>5859</v>
      </c>
      <c r="N20" s="4">
        <f t="shared" ref="N20" si="12">K20*L20*12</f>
        <v>70308</v>
      </c>
      <c r="O20" s="4">
        <f>N20*5</f>
        <v>351540</v>
      </c>
      <c r="P20" s="4">
        <f>N20*7</f>
        <v>492156</v>
      </c>
      <c r="Q20" s="5">
        <f>N20*10</f>
        <v>703080</v>
      </c>
    </row>
    <row r="21" spans="2:18" ht="15.75" thickBot="1" x14ac:dyDescent="0.3">
      <c r="B21" s="7" t="s">
        <v>32</v>
      </c>
      <c r="C21" s="19"/>
      <c r="D21" s="19"/>
      <c r="E21" s="19"/>
      <c r="F21" s="19"/>
      <c r="G21" s="19"/>
      <c r="H21" s="19"/>
      <c r="I21" s="19"/>
      <c r="J21" s="19"/>
      <c r="K21" s="8"/>
      <c r="L21" s="8"/>
      <c r="M21" s="9">
        <f>SUM(M19:M20)</f>
        <v>27955.8</v>
      </c>
      <c r="N21" s="9">
        <f>SUM(N19:N20)</f>
        <v>335469.59999999998</v>
      </c>
      <c r="O21" s="9">
        <f>SUM(O19:O20)</f>
        <v>1677348</v>
      </c>
      <c r="P21" s="9">
        <f>SUM(P19:P20)</f>
        <v>2348287.1999999997</v>
      </c>
      <c r="Q21" s="10">
        <f>SUM(Q19:Q20)</f>
        <v>3354696</v>
      </c>
      <c r="R21" s="17"/>
    </row>
    <row r="22" spans="2:18" ht="15.75" thickBot="1" x14ac:dyDescent="0.3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</row>
    <row r="23" spans="2:18" ht="25.15" customHeight="1" x14ac:dyDescent="0.25">
      <c r="B23" s="100" t="s">
        <v>37</v>
      </c>
      <c r="C23" s="74">
        <v>42401</v>
      </c>
      <c r="D23" s="74">
        <v>44227</v>
      </c>
      <c r="E23" s="75">
        <v>126</v>
      </c>
      <c r="F23" s="75">
        <v>51</v>
      </c>
      <c r="G23" s="75">
        <v>4</v>
      </c>
      <c r="H23" s="90">
        <v>1797.79</v>
      </c>
      <c r="I23" s="90">
        <v>51.14</v>
      </c>
      <c r="J23" s="90">
        <v>20</v>
      </c>
      <c r="K23" s="91" t="s">
        <v>26</v>
      </c>
      <c r="L23" s="91" t="s">
        <v>27</v>
      </c>
      <c r="M23" s="91" t="s">
        <v>28</v>
      </c>
      <c r="N23" s="64" t="s">
        <v>14</v>
      </c>
      <c r="O23" s="64" t="s">
        <v>15</v>
      </c>
      <c r="P23" s="64" t="s">
        <v>16</v>
      </c>
      <c r="Q23" s="65" t="s">
        <v>17</v>
      </c>
    </row>
    <row r="24" spans="2:18" x14ac:dyDescent="0.25">
      <c r="B24" s="61" t="s">
        <v>38</v>
      </c>
      <c r="C24" s="80"/>
      <c r="D24" s="80"/>
      <c r="E24" s="80"/>
      <c r="F24" s="80"/>
      <c r="G24" s="80"/>
      <c r="H24" s="80"/>
      <c r="I24" s="80"/>
      <c r="J24" s="80"/>
      <c r="K24" s="96">
        <v>1797.79</v>
      </c>
      <c r="L24" s="96">
        <v>14.35</v>
      </c>
      <c r="M24" s="96">
        <v>25803.43</v>
      </c>
      <c r="N24" s="66">
        <f>M24*12</f>
        <v>309641.16000000003</v>
      </c>
      <c r="O24" s="66">
        <f>N24*5</f>
        <v>1548205.8000000003</v>
      </c>
      <c r="P24" s="66">
        <f>N24*7</f>
        <v>2167488.12</v>
      </c>
      <c r="Q24" s="67">
        <f>N24*10</f>
        <v>3096411.6000000006</v>
      </c>
    </row>
    <row r="25" spans="2:18" x14ac:dyDescent="0.25">
      <c r="B25" s="61" t="s">
        <v>39</v>
      </c>
      <c r="C25" s="80"/>
      <c r="D25" s="80"/>
      <c r="E25" s="80"/>
      <c r="F25" s="80"/>
      <c r="G25" s="80"/>
      <c r="H25" s="80"/>
      <c r="I25" s="80"/>
      <c r="J25" s="80"/>
      <c r="K25" s="96">
        <v>51.14</v>
      </c>
      <c r="L25" s="96">
        <f>M25/K25</f>
        <v>7.3578412201798979</v>
      </c>
      <c r="M25" s="96">
        <v>376.28</v>
      </c>
      <c r="N25" s="66">
        <f t="shared" ref="N25:N27" si="13">M25*12</f>
        <v>4515.3599999999997</v>
      </c>
      <c r="O25" s="66">
        <f t="shared" ref="O25:O27" si="14">N25*5</f>
        <v>22576.799999999999</v>
      </c>
      <c r="P25" s="66">
        <f t="shared" ref="P25:P27" si="15">N25*7</f>
        <v>31607.519999999997</v>
      </c>
      <c r="Q25" s="67">
        <f t="shared" ref="Q25:Q27" si="16">N25*10</f>
        <v>45153.599999999999</v>
      </c>
    </row>
    <row r="26" spans="2:18" x14ac:dyDescent="0.25">
      <c r="B26" s="61" t="s">
        <v>40</v>
      </c>
      <c r="C26" s="80"/>
      <c r="D26" s="80"/>
      <c r="E26" s="80"/>
      <c r="F26" s="80"/>
      <c r="G26" s="80"/>
      <c r="H26" s="80"/>
      <c r="I26" s="80"/>
      <c r="J26" s="80"/>
      <c r="K26" s="96">
        <f>SUM(K24+K25)</f>
        <v>1848.93</v>
      </c>
      <c r="L26" s="96">
        <v>3.3</v>
      </c>
      <c r="M26" s="96">
        <v>6406.55</v>
      </c>
      <c r="N26" s="66">
        <f t="shared" si="13"/>
        <v>76878.600000000006</v>
      </c>
      <c r="O26" s="66">
        <f t="shared" si="14"/>
        <v>384393</v>
      </c>
      <c r="P26" s="66">
        <f t="shared" si="15"/>
        <v>538150.20000000007</v>
      </c>
      <c r="Q26" s="67">
        <f t="shared" si="16"/>
        <v>768786</v>
      </c>
    </row>
    <row r="27" spans="2:18" x14ac:dyDescent="0.25">
      <c r="B27" s="61" t="s">
        <v>41</v>
      </c>
      <c r="C27" s="80"/>
      <c r="D27" s="80"/>
      <c r="E27" s="80"/>
      <c r="F27" s="80"/>
      <c r="G27" s="80"/>
      <c r="H27" s="80"/>
      <c r="I27" s="80"/>
      <c r="J27" s="80"/>
      <c r="K27" s="96">
        <v>1797.79</v>
      </c>
      <c r="L27" s="96">
        <v>1.2</v>
      </c>
      <c r="M27" s="96">
        <v>2157.35</v>
      </c>
      <c r="N27" s="66">
        <f t="shared" si="13"/>
        <v>25888.199999999997</v>
      </c>
      <c r="O27" s="66">
        <f t="shared" si="14"/>
        <v>129440.99999999999</v>
      </c>
      <c r="P27" s="66">
        <f t="shared" si="15"/>
        <v>181217.39999999997</v>
      </c>
      <c r="Q27" s="67">
        <f t="shared" si="16"/>
        <v>258881.99999999997</v>
      </c>
    </row>
    <row r="28" spans="2:18" ht="15.75" thickBot="1" x14ac:dyDescent="0.3">
      <c r="B28" s="63" t="s">
        <v>32</v>
      </c>
      <c r="C28" s="101"/>
      <c r="D28" s="101"/>
      <c r="E28" s="101"/>
      <c r="F28" s="101"/>
      <c r="G28" s="101"/>
      <c r="H28" s="101"/>
      <c r="I28" s="101"/>
      <c r="J28" s="101"/>
      <c r="K28" s="99"/>
      <c r="L28" s="99"/>
      <c r="M28" s="68">
        <f>SUM(M24:M27)</f>
        <v>34743.61</v>
      </c>
      <c r="N28" s="68">
        <f>SUM(N24:N27)</f>
        <v>416923.32</v>
      </c>
      <c r="O28" s="68">
        <f>SUM(O24:O27)</f>
        <v>2084616.6000000003</v>
      </c>
      <c r="P28" s="68">
        <f>SUM(P24:P27)</f>
        <v>2918463.24</v>
      </c>
      <c r="Q28" s="69">
        <f>SUM(Q24:Q27)</f>
        <v>4169233.2000000007</v>
      </c>
      <c r="R28" s="77"/>
    </row>
    <row r="29" spans="2:18" ht="15.75" thickBot="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70"/>
      <c r="O29" s="70"/>
      <c r="P29" s="70"/>
      <c r="Q29" s="70"/>
    </row>
    <row r="30" spans="2:18" ht="31.9" customHeight="1" x14ac:dyDescent="0.25">
      <c r="B30" s="100" t="s">
        <v>42</v>
      </c>
      <c r="C30" s="74">
        <v>42628</v>
      </c>
      <c r="D30" s="74">
        <v>44453</v>
      </c>
      <c r="E30" s="75">
        <v>135</v>
      </c>
      <c r="F30" s="75">
        <v>31</v>
      </c>
      <c r="G30" s="75">
        <v>4</v>
      </c>
      <c r="H30" s="90">
        <v>1595.71</v>
      </c>
      <c r="I30" s="90">
        <v>104.18</v>
      </c>
      <c r="J30" s="90">
        <v>42</v>
      </c>
      <c r="K30" s="91" t="s">
        <v>26</v>
      </c>
      <c r="L30" s="91" t="s">
        <v>27</v>
      </c>
      <c r="M30" s="91" t="s">
        <v>28</v>
      </c>
      <c r="N30" s="64" t="s">
        <v>14</v>
      </c>
      <c r="O30" s="64" t="s">
        <v>15</v>
      </c>
      <c r="P30" s="64" t="s">
        <v>16</v>
      </c>
      <c r="Q30" s="65" t="s">
        <v>17</v>
      </c>
    </row>
    <row r="31" spans="2:18" x14ac:dyDescent="0.25">
      <c r="B31" s="61" t="s">
        <v>43</v>
      </c>
      <c r="C31" s="80"/>
      <c r="D31" s="80"/>
      <c r="E31" s="80"/>
      <c r="F31" s="80"/>
      <c r="G31" s="80"/>
      <c r="H31" s="80"/>
      <c r="I31" s="80"/>
      <c r="J31" s="80"/>
      <c r="K31" s="72">
        <v>1421.46</v>
      </c>
      <c r="L31" s="96">
        <v>15.79</v>
      </c>
      <c r="M31" s="96">
        <v>24997.96</v>
      </c>
      <c r="N31" s="66">
        <f>M31*12</f>
        <v>299975.52</v>
      </c>
      <c r="O31" s="66">
        <f>N31*5</f>
        <v>1499877.6</v>
      </c>
      <c r="P31" s="66">
        <f>N31*7</f>
        <v>2099828.64</v>
      </c>
      <c r="Q31" s="67">
        <f>N31*10</f>
        <v>2999755.2</v>
      </c>
    </row>
    <row r="32" spans="2:18" x14ac:dyDescent="0.25">
      <c r="B32" s="61" t="s">
        <v>44</v>
      </c>
      <c r="C32" s="80"/>
      <c r="D32" s="80"/>
      <c r="E32" s="80"/>
      <c r="F32" s="80"/>
      <c r="G32" s="80"/>
      <c r="H32" s="80"/>
      <c r="I32" s="80"/>
      <c r="J32" s="80"/>
      <c r="K32" s="96">
        <v>174.25</v>
      </c>
      <c r="L32" s="96">
        <v>7.9880000000000004</v>
      </c>
      <c r="M32" s="96">
        <v>1391.96</v>
      </c>
      <c r="N32" s="66">
        <f t="shared" ref="N32:N35" si="17">M32*12</f>
        <v>16703.52</v>
      </c>
      <c r="O32" s="66">
        <f t="shared" ref="O32:O35" si="18">N32*5</f>
        <v>83517.600000000006</v>
      </c>
      <c r="P32" s="66">
        <f t="shared" ref="P32:P35" si="19">N32*7</f>
        <v>116924.64</v>
      </c>
      <c r="Q32" s="67">
        <f t="shared" ref="Q32:Q35" si="20">N32*10</f>
        <v>167035.20000000001</v>
      </c>
    </row>
    <row r="33" spans="2:18" x14ac:dyDescent="0.25">
      <c r="B33" s="61" t="s">
        <v>45</v>
      </c>
      <c r="C33" s="80"/>
      <c r="D33" s="80"/>
      <c r="E33" s="80"/>
      <c r="F33" s="80"/>
      <c r="G33" s="80"/>
      <c r="H33" s="80"/>
      <c r="I33" s="80"/>
      <c r="J33" s="80"/>
      <c r="K33" s="96">
        <v>104.18</v>
      </c>
      <c r="L33" s="96">
        <v>7.35</v>
      </c>
      <c r="M33" s="96">
        <v>765.73</v>
      </c>
      <c r="N33" s="66">
        <f t="shared" si="17"/>
        <v>9188.76</v>
      </c>
      <c r="O33" s="66">
        <f t="shared" si="18"/>
        <v>45943.8</v>
      </c>
      <c r="P33" s="66">
        <f t="shared" si="19"/>
        <v>64321.32</v>
      </c>
      <c r="Q33" s="67">
        <f t="shared" si="20"/>
        <v>91887.6</v>
      </c>
    </row>
    <row r="34" spans="2:18" x14ac:dyDescent="0.25">
      <c r="B34" s="61" t="s">
        <v>46</v>
      </c>
      <c r="C34" s="80"/>
      <c r="D34" s="80"/>
      <c r="E34" s="80"/>
      <c r="F34" s="80"/>
      <c r="G34" s="80"/>
      <c r="H34" s="80"/>
      <c r="I34" s="80"/>
      <c r="J34" s="80"/>
      <c r="K34" s="66">
        <f>SUM(K31:K33)</f>
        <v>1699.89</v>
      </c>
      <c r="L34" s="96">
        <v>3.3</v>
      </c>
      <c r="M34" s="96">
        <v>5888.49</v>
      </c>
      <c r="N34" s="66">
        <f t="shared" si="17"/>
        <v>70661.88</v>
      </c>
      <c r="O34" s="66">
        <f t="shared" si="18"/>
        <v>353309.4</v>
      </c>
      <c r="P34" s="66">
        <f t="shared" si="19"/>
        <v>494633.16000000003</v>
      </c>
      <c r="Q34" s="67">
        <f t="shared" si="20"/>
        <v>706618.8</v>
      </c>
    </row>
    <row r="35" spans="2:18" x14ac:dyDescent="0.25">
      <c r="B35" s="61" t="s">
        <v>41</v>
      </c>
      <c r="C35" s="80"/>
      <c r="D35" s="80"/>
      <c r="E35" s="80"/>
      <c r="F35" s="80"/>
      <c r="G35" s="80"/>
      <c r="H35" s="80"/>
      <c r="I35" s="80"/>
      <c r="J35" s="80"/>
      <c r="K35" s="66">
        <f>SUM(K31:K32)</f>
        <v>1595.71</v>
      </c>
      <c r="L35" s="96">
        <v>1.2</v>
      </c>
      <c r="M35" s="96">
        <v>2010</v>
      </c>
      <c r="N35" s="66">
        <f t="shared" si="17"/>
        <v>24120</v>
      </c>
      <c r="O35" s="66">
        <f t="shared" si="18"/>
        <v>120600</v>
      </c>
      <c r="P35" s="66">
        <f t="shared" si="19"/>
        <v>168840</v>
      </c>
      <c r="Q35" s="67">
        <f t="shared" si="20"/>
        <v>241200</v>
      </c>
    </row>
    <row r="36" spans="2:18" ht="15.75" thickBot="1" x14ac:dyDescent="0.3">
      <c r="B36" s="97" t="s">
        <v>32</v>
      </c>
      <c r="C36" s="98"/>
      <c r="D36" s="98"/>
      <c r="E36" s="98"/>
      <c r="F36" s="98"/>
      <c r="G36" s="98"/>
      <c r="H36" s="98"/>
      <c r="I36" s="98"/>
      <c r="J36" s="98"/>
      <c r="K36" s="99"/>
      <c r="L36" s="99"/>
      <c r="M36" s="68">
        <f>SUM(M31:M35)</f>
        <v>35054.14</v>
      </c>
      <c r="N36" s="68">
        <f>SUM(N31:N35)</f>
        <v>420649.68000000005</v>
      </c>
      <c r="O36" s="68">
        <f>SUM(O31:O35)</f>
        <v>2103248.4000000004</v>
      </c>
      <c r="P36" s="68">
        <f>SUM(P31:P35)</f>
        <v>2944547.7600000002</v>
      </c>
      <c r="Q36" s="69">
        <f>SUM(Q31:Q35)</f>
        <v>4206496.8000000007</v>
      </c>
      <c r="R36" s="77"/>
    </row>
    <row r="37" spans="2:18" ht="15.75" thickBot="1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70"/>
      <c r="O37" s="70"/>
      <c r="P37" s="70"/>
      <c r="Q37" s="70"/>
    </row>
    <row r="38" spans="2:18" ht="37.9" customHeight="1" x14ac:dyDescent="0.25">
      <c r="B38" s="60" t="s">
        <v>47</v>
      </c>
      <c r="C38" s="74">
        <v>43221</v>
      </c>
      <c r="D38" s="74">
        <v>45046</v>
      </c>
      <c r="E38" s="75">
        <v>0</v>
      </c>
      <c r="F38" s="75">
        <v>0</v>
      </c>
      <c r="G38" s="75"/>
      <c r="H38" s="102">
        <v>363.68</v>
      </c>
      <c r="I38" s="90"/>
      <c r="J38" s="90">
        <v>4</v>
      </c>
      <c r="K38" s="91" t="s">
        <v>26</v>
      </c>
      <c r="L38" s="2" t="s">
        <v>27</v>
      </c>
      <c r="M38" s="91" t="s">
        <v>28</v>
      </c>
      <c r="N38" s="64" t="s">
        <v>14</v>
      </c>
      <c r="O38" s="64" t="s">
        <v>15</v>
      </c>
      <c r="P38" s="64" t="s">
        <v>16</v>
      </c>
      <c r="Q38" s="65" t="s">
        <v>17</v>
      </c>
    </row>
    <row r="39" spans="2:18" x14ac:dyDescent="0.25">
      <c r="B39" s="61" t="s">
        <v>43</v>
      </c>
      <c r="C39" s="80"/>
      <c r="D39" s="80"/>
      <c r="E39" s="80"/>
      <c r="F39" s="80"/>
      <c r="G39" s="80"/>
      <c r="H39" s="80"/>
      <c r="I39" s="80"/>
      <c r="J39" s="80"/>
      <c r="K39" s="96">
        <v>363.68</v>
      </c>
      <c r="L39" s="96">
        <v>15</v>
      </c>
      <c r="M39" s="96">
        <f>K39*L39</f>
        <v>5455.2</v>
      </c>
      <c r="N39" s="66">
        <f>M39*12</f>
        <v>65462.399999999994</v>
      </c>
      <c r="O39" s="66">
        <f>N39*5</f>
        <v>327312</v>
      </c>
      <c r="P39" s="66">
        <f>N39*7</f>
        <v>458236.79999999993</v>
      </c>
      <c r="Q39" s="67">
        <f>N39*10</f>
        <v>654624</v>
      </c>
    </row>
    <row r="40" spans="2:18" x14ac:dyDescent="0.25">
      <c r="B40" s="61" t="s">
        <v>40</v>
      </c>
      <c r="C40" s="80"/>
      <c r="D40" s="80"/>
      <c r="E40" s="80"/>
      <c r="F40" s="80"/>
      <c r="G40" s="80"/>
      <c r="H40" s="80"/>
      <c r="I40" s="80"/>
      <c r="J40" s="80"/>
      <c r="K40" s="96">
        <v>363.68</v>
      </c>
      <c r="L40" s="96">
        <v>3.3</v>
      </c>
      <c r="M40" s="96">
        <v>1200.1400000000001</v>
      </c>
      <c r="N40" s="66">
        <f t="shared" ref="N40:N41" si="21">M40*12</f>
        <v>14401.68</v>
      </c>
      <c r="O40" s="66">
        <f t="shared" ref="O40:O41" si="22">N40*5</f>
        <v>72008.399999999994</v>
      </c>
      <c r="P40" s="66">
        <f>N40*7</f>
        <v>100811.76000000001</v>
      </c>
      <c r="Q40" s="67">
        <f t="shared" ref="Q40:Q41" si="23">N40*10</f>
        <v>144016.79999999999</v>
      </c>
    </row>
    <row r="41" spans="2:18" x14ac:dyDescent="0.25">
      <c r="B41" s="61" t="s">
        <v>41</v>
      </c>
      <c r="C41" s="80"/>
      <c r="D41" s="80"/>
      <c r="E41" s="80"/>
      <c r="F41" s="80"/>
      <c r="G41" s="80"/>
      <c r="H41" s="80"/>
      <c r="I41" s="80"/>
      <c r="J41" s="80"/>
      <c r="K41" s="96"/>
      <c r="L41" s="96">
        <v>1.2</v>
      </c>
      <c r="M41" s="96">
        <v>415.63</v>
      </c>
      <c r="N41" s="66">
        <f t="shared" si="21"/>
        <v>4987.5599999999995</v>
      </c>
      <c r="O41" s="66">
        <f t="shared" si="22"/>
        <v>24937.799999999996</v>
      </c>
      <c r="P41" s="66">
        <f>N41*7</f>
        <v>34912.92</v>
      </c>
      <c r="Q41" s="67">
        <f t="shared" si="23"/>
        <v>49875.599999999991</v>
      </c>
    </row>
    <row r="42" spans="2:18" ht="15.75" thickBot="1" x14ac:dyDescent="0.3">
      <c r="B42" s="63" t="s">
        <v>32</v>
      </c>
      <c r="C42" s="101"/>
      <c r="D42" s="101"/>
      <c r="E42" s="101"/>
      <c r="F42" s="101"/>
      <c r="G42" s="101"/>
      <c r="H42" s="101"/>
      <c r="I42" s="101"/>
      <c r="J42" s="101"/>
      <c r="K42" s="99"/>
      <c r="L42" s="99"/>
      <c r="M42" s="68">
        <f>SUM(M39:M41)</f>
        <v>7070.97</v>
      </c>
      <c r="N42" s="68">
        <f>SUM(N39:N41)</f>
        <v>84851.639999999985</v>
      </c>
      <c r="O42" s="68">
        <f>SUM(O39:O41)</f>
        <v>424258.2</v>
      </c>
      <c r="P42" s="68">
        <f>SUM(P39:P41)</f>
        <v>593961.48</v>
      </c>
      <c r="Q42" s="69">
        <f>SUM(Q39:Q41)</f>
        <v>848516.4</v>
      </c>
      <c r="R42" s="78"/>
    </row>
    <row r="43" spans="2:18" ht="15.75" thickBot="1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70"/>
      <c r="O43" s="70"/>
      <c r="P43" s="70"/>
      <c r="Q43" s="70"/>
    </row>
    <row r="44" spans="2:18" ht="30" x14ac:dyDescent="0.25">
      <c r="B44" s="60" t="s">
        <v>48</v>
      </c>
      <c r="C44" s="74">
        <v>43550</v>
      </c>
      <c r="D44" s="74">
        <v>45376</v>
      </c>
      <c r="E44" s="75">
        <v>154</v>
      </c>
      <c r="F44" s="75">
        <v>47</v>
      </c>
      <c r="G44" s="75">
        <v>3</v>
      </c>
      <c r="H44" s="90">
        <v>2000.3</v>
      </c>
      <c r="I44" s="90">
        <v>0</v>
      </c>
      <c r="J44" s="90">
        <v>40</v>
      </c>
      <c r="K44" s="91" t="s">
        <v>26</v>
      </c>
      <c r="L44" s="2" t="s">
        <v>27</v>
      </c>
      <c r="M44" s="91" t="s">
        <v>28</v>
      </c>
      <c r="N44" s="64" t="s">
        <v>14</v>
      </c>
      <c r="O44" s="64" t="s">
        <v>15</v>
      </c>
      <c r="P44" s="64" t="s">
        <v>16</v>
      </c>
      <c r="Q44" s="65" t="s">
        <v>17</v>
      </c>
    </row>
    <row r="45" spans="2:18" x14ac:dyDescent="0.25">
      <c r="B45" s="61" t="s">
        <v>49</v>
      </c>
      <c r="C45" s="80"/>
      <c r="D45" s="80"/>
      <c r="E45" s="80"/>
      <c r="F45" s="80"/>
      <c r="G45" s="80"/>
      <c r="H45" s="80"/>
      <c r="I45" s="80"/>
      <c r="J45" s="80"/>
      <c r="K45" s="96">
        <v>2000.3</v>
      </c>
      <c r="L45" s="96">
        <f>M45/K45</f>
        <v>11.707488876668501</v>
      </c>
      <c r="M45" s="96">
        <v>23418.49</v>
      </c>
      <c r="N45" s="66">
        <f>M45*12</f>
        <v>281021.88</v>
      </c>
      <c r="O45" s="66">
        <f>N45*5</f>
        <v>1405109.4</v>
      </c>
      <c r="P45" s="66">
        <f>N45*7</f>
        <v>1967153.1600000001</v>
      </c>
      <c r="Q45" s="67">
        <f>N45*10</f>
        <v>2810218.8</v>
      </c>
    </row>
    <row r="46" spans="2:18" x14ac:dyDescent="0.25">
      <c r="B46" s="61" t="s">
        <v>50</v>
      </c>
      <c r="C46" s="80"/>
      <c r="D46" s="80"/>
      <c r="E46" s="80"/>
      <c r="F46" s="80"/>
      <c r="G46" s="80"/>
      <c r="H46" s="80"/>
      <c r="I46" s="80"/>
      <c r="J46" s="80"/>
      <c r="K46" s="96"/>
      <c r="L46" s="96"/>
      <c r="M46" s="96">
        <v>3400.77</v>
      </c>
      <c r="N46" s="66">
        <f t="shared" ref="N46:N47" si="24">M46*12</f>
        <v>40809.24</v>
      </c>
      <c r="O46" s="66">
        <f t="shared" ref="O46" si="25">N46*5</f>
        <v>204046.19999999998</v>
      </c>
      <c r="P46" s="66">
        <f t="shared" ref="P46" si="26">N46*7</f>
        <v>285664.68</v>
      </c>
      <c r="Q46" s="67">
        <f t="shared" ref="Q46:Q47" si="27">N46*10</f>
        <v>408092.39999999997</v>
      </c>
    </row>
    <row r="47" spans="2:18" x14ac:dyDescent="0.25">
      <c r="B47" s="61" t="s">
        <v>51</v>
      </c>
      <c r="C47" s="80"/>
      <c r="D47" s="80"/>
      <c r="E47" s="80"/>
      <c r="F47" s="80"/>
      <c r="G47" s="80"/>
      <c r="H47" s="80"/>
      <c r="I47" s="80"/>
      <c r="J47" s="80"/>
      <c r="K47" s="96">
        <v>2000.3</v>
      </c>
      <c r="L47" s="96">
        <f>M47/K47</f>
        <v>4.5811928210768391</v>
      </c>
      <c r="M47" s="96">
        <v>9163.76</v>
      </c>
      <c r="N47" s="66">
        <f t="shared" si="24"/>
        <v>109965.12</v>
      </c>
      <c r="O47" s="66">
        <f>N47*5</f>
        <v>549825.6</v>
      </c>
      <c r="P47" s="66">
        <f>N47*7</f>
        <v>769755.84</v>
      </c>
      <c r="Q47" s="67">
        <f t="shared" si="27"/>
        <v>1099651.2</v>
      </c>
    </row>
    <row r="48" spans="2:18" ht="15.75" thickBot="1" x14ac:dyDescent="0.3">
      <c r="B48" s="103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68">
        <f>SUM(M45:M47)</f>
        <v>35983.020000000004</v>
      </c>
      <c r="N48" s="68">
        <f>SUM(N45:N47)</f>
        <v>431796.24</v>
      </c>
      <c r="O48" s="68">
        <f>SUM(O45:O47)</f>
        <v>2158981.1999999997</v>
      </c>
      <c r="P48" s="68">
        <f>SUM(P45:P47)</f>
        <v>3022573.68</v>
      </c>
      <c r="Q48" s="69">
        <f>SUM(Q45:Q47)</f>
        <v>4317962.3999999994</v>
      </c>
      <c r="R48" s="77"/>
    </row>
    <row r="49" spans="2:18" ht="15.75" thickBot="1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70"/>
      <c r="O49" s="70"/>
      <c r="P49" s="70"/>
      <c r="Q49" s="70"/>
    </row>
    <row r="50" spans="2:18" ht="30" x14ac:dyDescent="0.25">
      <c r="B50" s="60" t="s">
        <v>52</v>
      </c>
      <c r="C50" s="74">
        <v>44044</v>
      </c>
      <c r="D50" s="74" t="s">
        <v>53</v>
      </c>
      <c r="E50" s="75"/>
      <c r="F50" s="75"/>
      <c r="G50" s="75"/>
      <c r="H50" s="75">
        <v>462.45</v>
      </c>
      <c r="I50" s="90"/>
      <c r="J50" s="90">
        <v>1</v>
      </c>
      <c r="K50" s="91" t="s">
        <v>26</v>
      </c>
      <c r="L50" s="2" t="s">
        <v>27</v>
      </c>
      <c r="M50" s="91" t="s">
        <v>28</v>
      </c>
      <c r="N50" s="64" t="s">
        <v>14</v>
      </c>
      <c r="O50" s="64" t="s">
        <v>15</v>
      </c>
      <c r="P50" s="64" t="s">
        <v>16</v>
      </c>
      <c r="Q50" s="65" t="s">
        <v>17</v>
      </c>
    </row>
    <row r="51" spans="2:18" x14ac:dyDescent="0.25">
      <c r="B51" s="61" t="s">
        <v>43</v>
      </c>
      <c r="C51" s="80"/>
      <c r="D51" s="80"/>
      <c r="E51" s="80"/>
      <c r="F51" s="80"/>
      <c r="G51" s="80"/>
      <c r="H51" s="80"/>
      <c r="I51" s="80"/>
      <c r="J51" s="80"/>
      <c r="K51" s="82">
        <v>462.45</v>
      </c>
      <c r="L51" s="96">
        <v>13.5</v>
      </c>
      <c r="M51" s="96">
        <f>K51*L51</f>
        <v>6243.0749999999998</v>
      </c>
      <c r="N51" s="66">
        <f>M51*12</f>
        <v>74916.899999999994</v>
      </c>
      <c r="O51" s="66">
        <f>N51*5</f>
        <v>374584.5</v>
      </c>
      <c r="P51" s="66">
        <f>N51*7</f>
        <v>524418.29999999993</v>
      </c>
      <c r="Q51" s="67">
        <f>N51*10</f>
        <v>749169</v>
      </c>
    </row>
    <row r="52" spans="2:18" x14ac:dyDescent="0.25">
      <c r="B52" s="61" t="s">
        <v>40</v>
      </c>
      <c r="C52" s="80"/>
      <c r="D52" s="80"/>
      <c r="E52" s="80"/>
      <c r="F52" s="80"/>
      <c r="G52" s="80"/>
      <c r="H52" s="80"/>
      <c r="I52" s="80"/>
      <c r="J52" s="80"/>
      <c r="K52" s="96"/>
      <c r="L52" s="96">
        <v>3.5</v>
      </c>
      <c r="M52" s="96">
        <v>1618.58</v>
      </c>
      <c r="N52" s="66">
        <f t="shared" ref="N52:N53" si="28">M52*12</f>
        <v>19422.96</v>
      </c>
      <c r="O52" s="66">
        <f t="shared" ref="O52:O53" si="29">N52*5</f>
        <v>97114.799999999988</v>
      </c>
      <c r="P52" s="66">
        <f>N52*7</f>
        <v>135960.72</v>
      </c>
      <c r="Q52" s="67">
        <f t="shared" ref="Q52:Q53" si="30">N52*10</f>
        <v>194229.59999999998</v>
      </c>
    </row>
    <row r="53" spans="2:18" x14ac:dyDescent="0.25">
      <c r="B53" s="61" t="s">
        <v>41</v>
      </c>
      <c r="C53" s="80"/>
      <c r="D53" s="80"/>
      <c r="E53" s="80"/>
      <c r="F53" s="80"/>
      <c r="G53" s="80"/>
      <c r="H53" s="80"/>
      <c r="I53" s="80"/>
      <c r="J53" s="80"/>
      <c r="K53" s="96"/>
      <c r="L53" s="96">
        <v>1.2</v>
      </c>
      <c r="M53" s="96">
        <v>554.94000000000005</v>
      </c>
      <c r="N53" s="66">
        <f t="shared" si="28"/>
        <v>6659.2800000000007</v>
      </c>
      <c r="O53" s="66">
        <f t="shared" si="29"/>
        <v>33296.400000000001</v>
      </c>
      <c r="P53" s="66">
        <f>N53*7</f>
        <v>46614.960000000006</v>
      </c>
      <c r="Q53" s="67">
        <f t="shared" si="30"/>
        <v>66592.800000000003</v>
      </c>
    </row>
    <row r="54" spans="2:18" ht="15.75" thickBot="1" x14ac:dyDescent="0.3">
      <c r="B54" s="63" t="s">
        <v>32</v>
      </c>
      <c r="C54" s="101"/>
      <c r="D54" s="101"/>
      <c r="E54" s="101"/>
      <c r="F54" s="101"/>
      <c r="G54" s="101"/>
      <c r="H54" s="101"/>
      <c r="I54" s="101"/>
      <c r="J54" s="101"/>
      <c r="K54" s="99"/>
      <c r="L54" s="99"/>
      <c r="M54" s="68">
        <f>SUM(M51:M53)</f>
        <v>8416.5949999999993</v>
      </c>
      <c r="N54" s="68">
        <f>SUM(N51:N53)</f>
        <v>100999.13999999998</v>
      </c>
      <c r="O54" s="68">
        <f>SUM(O51:O53)</f>
        <v>504995.7</v>
      </c>
      <c r="P54" s="68">
        <f>SUM(P51:P53)</f>
        <v>706993.97999999986</v>
      </c>
      <c r="Q54" s="69">
        <f>SUM(Q51:Q53)</f>
        <v>1009991.4</v>
      </c>
      <c r="R54" s="79"/>
    </row>
    <row r="55" spans="2:18" ht="15.75" thickBot="1" x14ac:dyDescent="0.3">
      <c r="N55" s="71"/>
      <c r="O55" s="71"/>
      <c r="P55" s="71"/>
      <c r="Q55" s="71"/>
    </row>
    <row r="56" spans="2:18" ht="30" x14ac:dyDescent="0.25">
      <c r="B56" s="60" t="s">
        <v>54</v>
      </c>
      <c r="C56" s="74">
        <v>43510</v>
      </c>
      <c r="D56" s="74">
        <v>45291</v>
      </c>
      <c r="E56" s="75">
        <v>13</v>
      </c>
      <c r="F56" s="75">
        <v>4</v>
      </c>
      <c r="G56" s="75">
        <v>1</v>
      </c>
      <c r="H56" s="90">
        <v>205.74</v>
      </c>
      <c r="I56" s="90">
        <v>0</v>
      </c>
      <c r="J56" s="90">
        <v>1</v>
      </c>
      <c r="K56" s="83"/>
      <c r="L56" s="2" t="s">
        <v>27</v>
      </c>
      <c r="M56" s="91" t="s">
        <v>28</v>
      </c>
      <c r="N56" s="64" t="s">
        <v>14</v>
      </c>
      <c r="O56" s="64" t="s">
        <v>15</v>
      </c>
      <c r="P56" s="64" t="s">
        <v>16</v>
      </c>
      <c r="Q56" s="65" t="s">
        <v>17</v>
      </c>
    </row>
    <row r="57" spans="2:18" x14ac:dyDescent="0.25">
      <c r="B57" s="61" t="s">
        <v>49</v>
      </c>
      <c r="C57" s="80"/>
      <c r="D57" s="80"/>
      <c r="E57" s="80"/>
      <c r="F57" s="80"/>
      <c r="G57" s="80"/>
      <c r="H57" s="80"/>
      <c r="I57" s="80"/>
      <c r="J57" s="80"/>
      <c r="K57" s="82"/>
      <c r="L57" s="82"/>
      <c r="M57" s="82"/>
      <c r="N57" s="82"/>
      <c r="O57" s="82"/>
      <c r="P57" s="82"/>
      <c r="Q57" s="84"/>
    </row>
    <row r="58" spans="2:18" x14ac:dyDescent="0.25">
      <c r="B58" s="61" t="s">
        <v>50</v>
      </c>
      <c r="C58" s="80"/>
      <c r="D58" s="80"/>
      <c r="E58" s="80"/>
      <c r="F58" s="80"/>
      <c r="G58" s="80"/>
      <c r="H58" s="80"/>
      <c r="I58" s="80"/>
      <c r="J58" s="80"/>
      <c r="K58" s="82"/>
      <c r="L58" s="82"/>
      <c r="M58" s="82"/>
      <c r="N58" s="82"/>
      <c r="O58" s="82"/>
      <c r="P58" s="82"/>
      <c r="Q58" s="84"/>
    </row>
    <row r="59" spans="2:18" x14ac:dyDescent="0.25">
      <c r="B59" s="61" t="s">
        <v>51</v>
      </c>
      <c r="C59" s="80"/>
      <c r="D59" s="80"/>
      <c r="E59" s="80"/>
      <c r="F59" s="80"/>
      <c r="G59" s="80"/>
      <c r="H59" s="80"/>
      <c r="I59" s="80"/>
      <c r="J59" s="80"/>
      <c r="K59" s="82"/>
      <c r="L59" s="82"/>
      <c r="M59" s="82"/>
      <c r="N59" s="82"/>
      <c r="O59" s="82"/>
      <c r="P59" s="82"/>
      <c r="Q59" s="84"/>
    </row>
    <row r="60" spans="2:18" ht="15.75" thickBot="1" x14ac:dyDescent="0.3">
      <c r="B60" s="103" t="s">
        <v>1</v>
      </c>
      <c r="C60" s="99"/>
      <c r="D60" s="99"/>
      <c r="E60" s="99"/>
      <c r="F60" s="99"/>
      <c r="G60" s="99"/>
      <c r="H60" s="99"/>
      <c r="I60" s="99"/>
      <c r="J60" s="99"/>
      <c r="K60" s="104"/>
      <c r="L60" s="104">
        <f>M60/H56</f>
        <v>8.9708329282913706</v>
      </c>
      <c r="M60" s="120">
        <f>N60/12</f>
        <v>1845.6591666666666</v>
      </c>
      <c r="N60" s="68">
        <v>22147.91</v>
      </c>
      <c r="O60" s="68">
        <f>N60*5</f>
        <v>110739.55</v>
      </c>
      <c r="P60" s="68">
        <f>N60*7</f>
        <v>155035.37</v>
      </c>
      <c r="Q60" s="69">
        <f>N60*10</f>
        <v>221479.1</v>
      </c>
    </row>
    <row r="61" spans="2:18" x14ac:dyDescent="0.25">
      <c r="N61" s="71"/>
      <c r="O61" s="71"/>
      <c r="P61" s="71"/>
      <c r="Q61" s="71"/>
    </row>
    <row r="62" spans="2:18" ht="15.75" thickBot="1" x14ac:dyDescent="0.3">
      <c r="N62" s="71"/>
      <c r="O62" s="71"/>
      <c r="P62" s="71"/>
      <c r="Q62" s="71"/>
    </row>
    <row r="63" spans="2:18" ht="30" x14ac:dyDescent="0.25">
      <c r="B63" s="105" t="s">
        <v>55</v>
      </c>
      <c r="C63" s="83"/>
      <c r="D63" s="83"/>
      <c r="E63" s="83"/>
      <c r="F63" s="83"/>
      <c r="G63" s="83"/>
      <c r="H63" s="83">
        <f>K70</f>
        <v>3061.38</v>
      </c>
      <c r="I63" s="83"/>
      <c r="J63" s="83">
        <v>40</v>
      </c>
      <c r="K63" s="106" t="s">
        <v>26</v>
      </c>
      <c r="L63" s="106" t="s">
        <v>56</v>
      </c>
      <c r="M63" s="106" t="s">
        <v>57</v>
      </c>
      <c r="N63" s="85" t="s">
        <v>14</v>
      </c>
      <c r="O63" s="85" t="s">
        <v>15</v>
      </c>
      <c r="P63" s="85" t="s">
        <v>16</v>
      </c>
      <c r="Q63" s="86" t="s">
        <v>17</v>
      </c>
    </row>
    <row r="64" spans="2:18" x14ac:dyDescent="0.25">
      <c r="B64" s="107" t="s">
        <v>58</v>
      </c>
      <c r="C64" s="82"/>
      <c r="D64" s="82"/>
      <c r="E64" s="82"/>
      <c r="F64" s="82"/>
      <c r="G64" s="82"/>
      <c r="H64" s="82"/>
      <c r="I64" s="82"/>
      <c r="J64" s="82"/>
      <c r="K64" s="82">
        <v>664.02</v>
      </c>
      <c r="L64" s="82">
        <v>17.47</v>
      </c>
      <c r="M64" s="135">
        <f>K64*L64</f>
        <v>11600.429399999999</v>
      </c>
      <c r="N64" s="72">
        <f>M64*12</f>
        <v>139205.15279999998</v>
      </c>
      <c r="O64" s="72">
        <v>696025.8</v>
      </c>
      <c r="P64" s="72">
        <v>974436.12</v>
      </c>
      <c r="Q64" s="73">
        <v>1392051.6</v>
      </c>
    </row>
    <row r="65" spans="2:17" x14ac:dyDescent="0.25">
      <c r="B65" s="108" t="s">
        <v>59</v>
      </c>
      <c r="C65" s="82"/>
      <c r="D65" s="82"/>
      <c r="E65" s="82"/>
      <c r="F65" s="82"/>
      <c r="G65" s="82"/>
      <c r="H65" s="82"/>
      <c r="I65" s="82"/>
      <c r="J65" s="82"/>
      <c r="K65" s="82">
        <v>2397.36</v>
      </c>
      <c r="L65" s="82">
        <v>17.47</v>
      </c>
      <c r="M65" s="135">
        <v>53482.31</v>
      </c>
      <c r="N65" s="72">
        <f t="shared" ref="N65:N69" si="31">M65*12</f>
        <v>641787.72</v>
      </c>
      <c r="O65" s="72">
        <v>3208938.6</v>
      </c>
      <c r="P65" s="72">
        <v>4492514.04</v>
      </c>
      <c r="Q65" s="73">
        <v>6417877.2000000002</v>
      </c>
    </row>
    <row r="66" spans="2:17" x14ac:dyDescent="0.25">
      <c r="B66" s="110" t="s">
        <v>60</v>
      </c>
      <c r="C66" s="82"/>
      <c r="D66" s="82"/>
      <c r="E66" s="82"/>
      <c r="F66" s="82"/>
      <c r="G66" s="82"/>
      <c r="H66" s="82"/>
      <c r="I66" s="82"/>
      <c r="J66" s="82"/>
      <c r="K66" s="82">
        <f>K64</f>
        <v>664.02</v>
      </c>
      <c r="L66" s="82">
        <v>4.5</v>
      </c>
      <c r="M66" s="135">
        <v>2988.09</v>
      </c>
      <c r="N66" s="72">
        <f t="shared" si="31"/>
        <v>35857.08</v>
      </c>
      <c r="O66" s="72">
        <v>179285.4</v>
      </c>
      <c r="P66" s="72">
        <v>250999.56</v>
      </c>
      <c r="Q66" s="73">
        <v>358570.8</v>
      </c>
    </row>
    <row r="67" spans="2:17" x14ac:dyDescent="0.25">
      <c r="B67" s="110" t="s">
        <v>61</v>
      </c>
      <c r="C67" s="82"/>
      <c r="D67" s="82"/>
      <c r="E67" s="82"/>
      <c r="F67" s="82"/>
      <c r="G67" s="82"/>
      <c r="H67" s="82"/>
      <c r="I67" s="82"/>
      <c r="J67" s="82"/>
      <c r="K67" s="82">
        <f>K65</f>
        <v>2397.36</v>
      </c>
      <c r="L67" s="82">
        <v>4.5</v>
      </c>
      <c r="M67" s="135">
        <v>13776.21</v>
      </c>
      <c r="N67" s="72">
        <f t="shared" si="31"/>
        <v>165314.51999999999</v>
      </c>
      <c r="O67" s="72">
        <v>826572.6</v>
      </c>
      <c r="P67" s="72">
        <v>1157201.6399999999</v>
      </c>
      <c r="Q67" s="73">
        <v>1653145.2</v>
      </c>
    </row>
    <row r="68" spans="2:17" x14ac:dyDescent="0.25">
      <c r="B68" s="110" t="s">
        <v>62</v>
      </c>
      <c r="C68" s="82"/>
      <c r="D68" s="82"/>
      <c r="E68" s="82"/>
      <c r="F68" s="82"/>
      <c r="G68" s="82"/>
      <c r="H68" s="82"/>
      <c r="I68" s="82"/>
      <c r="J68" s="82"/>
      <c r="K68" s="82">
        <f>K64</f>
        <v>664.02</v>
      </c>
      <c r="L68" s="82">
        <v>2.58</v>
      </c>
      <c r="M68" s="135">
        <v>1713.17</v>
      </c>
      <c r="N68" s="72">
        <f t="shared" si="31"/>
        <v>20558.04</v>
      </c>
      <c r="O68" s="72">
        <v>102790.2</v>
      </c>
      <c r="P68" s="72">
        <v>143906.28</v>
      </c>
      <c r="Q68" s="73">
        <v>205580.4</v>
      </c>
    </row>
    <row r="69" spans="2:17" x14ac:dyDescent="0.25">
      <c r="B69" s="110" t="s">
        <v>63</v>
      </c>
      <c r="C69" s="82"/>
      <c r="D69" s="82"/>
      <c r="E69" s="82"/>
      <c r="F69" s="82"/>
      <c r="G69" s="82"/>
      <c r="H69" s="82"/>
      <c r="I69" s="82"/>
      <c r="J69" s="82"/>
      <c r="K69" s="82">
        <f>K65</f>
        <v>2397.36</v>
      </c>
      <c r="L69" s="82">
        <v>2.58</v>
      </c>
      <c r="M69" s="135">
        <v>7898.36</v>
      </c>
      <c r="N69" s="72">
        <f t="shared" si="31"/>
        <v>94780.319999999992</v>
      </c>
      <c r="O69" s="72">
        <v>473901.6</v>
      </c>
      <c r="P69" s="72">
        <v>663462.24</v>
      </c>
      <c r="Q69" s="73">
        <v>947803.2</v>
      </c>
    </row>
    <row r="70" spans="2:17" ht="15.75" thickBot="1" x14ac:dyDescent="0.3">
      <c r="B70" s="111" t="s">
        <v>32</v>
      </c>
      <c r="C70" s="104"/>
      <c r="D70" s="104"/>
      <c r="E70" s="104"/>
      <c r="F70" s="104"/>
      <c r="G70" s="104"/>
      <c r="H70" s="104"/>
      <c r="I70" s="104"/>
      <c r="J70" s="104"/>
      <c r="K70" s="112">
        <v>3061.38</v>
      </c>
      <c r="L70" s="104"/>
      <c r="M70" s="87">
        <f>SUM(M64:M69)</f>
        <v>91458.569400000008</v>
      </c>
      <c r="N70" s="87">
        <f>SUM(N64:N69)</f>
        <v>1097502.8328</v>
      </c>
      <c r="O70" s="87">
        <v>5727514.2000000002</v>
      </c>
      <c r="P70" s="87">
        <v>8018519.8799999999</v>
      </c>
      <c r="Q70" s="88">
        <v>11455028.4</v>
      </c>
    </row>
    <row r="71" spans="2:17" ht="15.75" thickBot="1" x14ac:dyDescent="0.3">
      <c r="N71" s="71"/>
      <c r="O71" s="71"/>
      <c r="P71" s="71"/>
      <c r="Q71" s="71"/>
    </row>
    <row r="72" spans="2:17" ht="45" x14ac:dyDescent="0.25">
      <c r="B72" s="113" t="s">
        <v>64</v>
      </c>
      <c r="C72" s="83"/>
      <c r="D72" s="83"/>
      <c r="E72" s="83"/>
      <c r="F72" s="83"/>
      <c r="G72" s="83"/>
      <c r="H72" s="83">
        <f>K73+K74</f>
        <v>776.8599999999999</v>
      </c>
      <c r="I72" s="83">
        <v>40.9</v>
      </c>
      <c r="J72" s="83">
        <v>17</v>
      </c>
      <c r="K72" s="106" t="s">
        <v>26</v>
      </c>
      <c r="L72" s="106" t="s">
        <v>56</v>
      </c>
      <c r="M72" s="106" t="s">
        <v>57</v>
      </c>
      <c r="N72" s="85" t="s">
        <v>14</v>
      </c>
      <c r="O72" s="85" t="s">
        <v>15</v>
      </c>
      <c r="P72" s="85" t="s">
        <v>16</v>
      </c>
      <c r="Q72" s="86" t="s">
        <v>17</v>
      </c>
    </row>
    <row r="73" spans="2:17" x14ac:dyDescent="0.25">
      <c r="B73" s="110" t="s">
        <v>65</v>
      </c>
      <c r="C73" s="82"/>
      <c r="D73" s="82"/>
      <c r="E73" s="82"/>
      <c r="F73" s="82"/>
      <c r="G73" s="82"/>
      <c r="H73" s="82"/>
      <c r="I73" s="82"/>
      <c r="J73" s="82"/>
      <c r="K73" s="82">
        <v>170.05</v>
      </c>
      <c r="L73" s="82">
        <v>14.219994120000001</v>
      </c>
      <c r="M73" s="82">
        <v>2418.11</v>
      </c>
      <c r="N73" s="72">
        <f>M73*12</f>
        <v>29017.32</v>
      </c>
      <c r="O73" s="72">
        <v>145086.6</v>
      </c>
      <c r="P73" s="72">
        <v>203121.24</v>
      </c>
      <c r="Q73" s="73">
        <v>290173.2</v>
      </c>
    </row>
    <row r="74" spans="2:17" x14ac:dyDescent="0.25">
      <c r="B74" s="110" t="s">
        <v>66</v>
      </c>
      <c r="C74" s="82"/>
      <c r="D74" s="82"/>
      <c r="E74" s="82"/>
      <c r="F74" s="82"/>
      <c r="G74" s="82"/>
      <c r="H74" s="82"/>
      <c r="I74" s="82"/>
      <c r="J74" s="82"/>
      <c r="K74" s="82">
        <v>606.80999999999995</v>
      </c>
      <c r="L74" s="82">
        <v>14.71999473</v>
      </c>
      <c r="M74" s="82">
        <v>8932.24</v>
      </c>
      <c r="N74" s="72">
        <f t="shared" ref="N74:N77" si="32">M74*12</f>
        <v>107186.88</v>
      </c>
      <c r="O74" s="72">
        <v>535934.4</v>
      </c>
      <c r="P74" s="72">
        <v>750308.16</v>
      </c>
      <c r="Q74" s="73">
        <v>1071868.8</v>
      </c>
    </row>
    <row r="75" spans="2:17" x14ac:dyDescent="0.25">
      <c r="B75" s="109" t="s">
        <v>39</v>
      </c>
      <c r="C75" s="82"/>
      <c r="D75" s="82"/>
      <c r="E75" s="82"/>
      <c r="F75" s="82"/>
      <c r="G75" s="82"/>
      <c r="H75" s="82"/>
      <c r="I75" s="82"/>
      <c r="J75" s="82"/>
      <c r="K75" s="82">
        <v>40.9</v>
      </c>
      <c r="L75" s="82">
        <v>7.5</v>
      </c>
      <c r="M75" s="82">
        <v>306.75</v>
      </c>
      <c r="N75" s="72">
        <f t="shared" si="32"/>
        <v>3681</v>
      </c>
      <c r="O75" s="72">
        <v>18405</v>
      </c>
      <c r="P75" s="72">
        <v>25767</v>
      </c>
      <c r="Q75" s="73">
        <v>36810</v>
      </c>
    </row>
    <row r="76" spans="2:17" x14ac:dyDescent="0.25">
      <c r="B76" s="110" t="s">
        <v>40</v>
      </c>
      <c r="C76" s="82"/>
      <c r="D76" s="82"/>
      <c r="E76" s="82"/>
      <c r="F76" s="82"/>
      <c r="G76" s="82"/>
      <c r="H76" s="82"/>
      <c r="I76" s="82"/>
      <c r="J76" s="82"/>
      <c r="K76" s="82"/>
      <c r="L76" s="82">
        <v>3.5</v>
      </c>
      <c r="M76" s="82">
        <v>2862.2</v>
      </c>
      <c r="N76" s="72">
        <f t="shared" si="32"/>
        <v>34346.399999999994</v>
      </c>
      <c r="O76" s="72">
        <v>171732</v>
      </c>
      <c r="P76" s="72">
        <v>240424.8</v>
      </c>
      <c r="Q76" s="73">
        <v>343464</v>
      </c>
    </row>
    <row r="77" spans="2:17" x14ac:dyDescent="0.25">
      <c r="B77" s="110" t="s">
        <v>41</v>
      </c>
      <c r="C77" s="82"/>
      <c r="D77" s="82"/>
      <c r="E77" s="82"/>
      <c r="F77" s="82"/>
      <c r="G77" s="82"/>
      <c r="H77" s="82"/>
      <c r="I77" s="82"/>
      <c r="J77" s="82"/>
      <c r="K77" s="82"/>
      <c r="L77" s="82">
        <v>1.2</v>
      </c>
      <c r="M77" s="82">
        <v>981.31</v>
      </c>
      <c r="N77" s="72">
        <f t="shared" si="32"/>
        <v>11775.72</v>
      </c>
      <c r="O77" s="72">
        <v>58878.6</v>
      </c>
      <c r="P77" s="72">
        <v>82430.039999999994</v>
      </c>
      <c r="Q77" s="73">
        <v>117757.2</v>
      </c>
    </row>
    <row r="78" spans="2:17" ht="15.75" thickBot="1" x14ac:dyDescent="0.3">
      <c r="B78" s="111" t="s">
        <v>32</v>
      </c>
      <c r="C78" s="104"/>
      <c r="D78" s="104"/>
      <c r="E78" s="104"/>
      <c r="F78" s="104"/>
      <c r="G78" s="104"/>
      <c r="H78" s="104"/>
      <c r="I78" s="104"/>
      <c r="J78" s="104"/>
      <c r="K78" s="112">
        <v>817.76</v>
      </c>
      <c r="L78" s="104"/>
      <c r="M78" s="87">
        <f>SUM(M73:M77)</f>
        <v>15500.609999999999</v>
      </c>
      <c r="N78" s="87">
        <f>SUM(N73:N77)</f>
        <v>186007.32</v>
      </c>
      <c r="O78" s="87">
        <v>1083036.6000000001</v>
      </c>
      <c r="P78" s="87">
        <v>1516251.24</v>
      </c>
      <c r="Q78" s="88">
        <v>2166073.2000000002</v>
      </c>
    </row>
    <row r="82" spans="2:70" x14ac:dyDescent="0.25">
      <c r="L82" s="24"/>
      <c r="M82" s="24"/>
      <c r="N82" s="24"/>
      <c r="O82" s="24"/>
      <c r="R82" t="s">
        <v>67</v>
      </c>
      <c r="AA82" t="s">
        <v>68</v>
      </c>
      <c r="AJ82" t="s">
        <v>69</v>
      </c>
      <c r="AS82" t="s">
        <v>70</v>
      </c>
      <c r="AZ82" s="21"/>
      <c r="BA82" s="21"/>
      <c r="BB82" t="s">
        <v>71</v>
      </c>
      <c r="BC82" s="21"/>
      <c r="BK82" t="s">
        <v>72</v>
      </c>
      <c r="BL82" s="21"/>
    </row>
    <row r="83" spans="2:70" s="42" customFormat="1" ht="42.6" customHeight="1" thickBot="1" x14ac:dyDescent="0.3">
      <c r="B83" s="42" t="s">
        <v>73</v>
      </c>
      <c r="C83" s="43" t="s">
        <v>5</v>
      </c>
      <c r="D83" s="43" t="s">
        <v>6</v>
      </c>
      <c r="E83" s="42" t="s">
        <v>7</v>
      </c>
      <c r="F83" s="42" t="s">
        <v>8</v>
      </c>
      <c r="G83" s="42" t="s">
        <v>9</v>
      </c>
      <c r="H83" s="44" t="s">
        <v>10</v>
      </c>
      <c r="I83" s="44" t="s">
        <v>11</v>
      </c>
      <c r="J83" s="42" t="s">
        <v>12</v>
      </c>
      <c r="K83" s="42" t="s">
        <v>74</v>
      </c>
      <c r="L83" s="45" t="s">
        <v>14</v>
      </c>
      <c r="M83" s="45" t="s">
        <v>15</v>
      </c>
      <c r="N83" s="45" t="s">
        <v>16</v>
      </c>
      <c r="O83" s="45" t="s">
        <v>17</v>
      </c>
      <c r="P83" s="42" t="s">
        <v>75</v>
      </c>
      <c r="R83" s="42" t="s">
        <v>22</v>
      </c>
      <c r="S83" s="42" t="s">
        <v>19</v>
      </c>
      <c r="T83" s="42" t="s">
        <v>13</v>
      </c>
      <c r="U83" s="45" t="s">
        <v>14</v>
      </c>
      <c r="V83" s="45" t="s">
        <v>15</v>
      </c>
      <c r="W83" s="45" t="s">
        <v>16</v>
      </c>
      <c r="X83" s="45" t="s">
        <v>17</v>
      </c>
      <c r="Y83" s="42" t="s">
        <v>75</v>
      </c>
      <c r="Z83"/>
      <c r="AA83" s="42" t="s">
        <v>22</v>
      </c>
      <c r="AB83" s="42" t="s">
        <v>19</v>
      </c>
      <c r="AC83" s="42" t="s">
        <v>13</v>
      </c>
      <c r="AD83" s="45" t="s">
        <v>14</v>
      </c>
      <c r="AE83" s="45" t="s">
        <v>15</v>
      </c>
      <c r="AF83" s="45" t="s">
        <v>16</v>
      </c>
      <c r="AG83" s="45" t="s">
        <v>17</v>
      </c>
      <c r="AH83" s="42" t="s">
        <v>75</v>
      </c>
      <c r="AI83"/>
      <c r="AJ83" s="42" t="s">
        <v>22</v>
      </c>
      <c r="AK83" s="42" t="s">
        <v>19</v>
      </c>
      <c r="AL83" s="42" t="s">
        <v>13</v>
      </c>
      <c r="AM83" s="45" t="s">
        <v>14</v>
      </c>
      <c r="AN83" s="45" t="s">
        <v>15</v>
      </c>
      <c r="AO83" s="45" t="s">
        <v>16</v>
      </c>
      <c r="AP83" s="45" t="s">
        <v>17</v>
      </c>
      <c r="AQ83" s="42" t="s">
        <v>75</v>
      </c>
      <c r="AR83"/>
      <c r="AS83" s="42" t="s">
        <v>22</v>
      </c>
      <c r="AT83" s="42" t="s">
        <v>19</v>
      </c>
      <c r="AU83" s="42" t="s">
        <v>13</v>
      </c>
      <c r="AV83" s="45" t="s">
        <v>14</v>
      </c>
      <c r="AW83" s="45" t="s">
        <v>15</v>
      </c>
      <c r="AX83" s="45" t="s">
        <v>16</v>
      </c>
      <c r="AY83" s="45" t="s">
        <v>17</v>
      </c>
      <c r="AZ83" s="42" t="s">
        <v>75</v>
      </c>
      <c r="BA83"/>
      <c r="BB83" s="44" t="s">
        <v>22</v>
      </c>
      <c r="BC83" s="44" t="s">
        <v>13</v>
      </c>
      <c r="BD83" s="45" t="s">
        <v>14</v>
      </c>
      <c r="BE83" s="45" t="s">
        <v>15</v>
      </c>
      <c r="BF83" s="45" t="s">
        <v>16</v>
      </c>
      <c r="BG83" s="45" t="s">
        <v>17</v>
      </c>
      <c r="BH83" s="42" t="s">
        <v>75</v>
      </c>
      <c r="BK83" s="44" t="s">
        <v>22</v>
      </c>
      <c r="BL83" s="44" t="s">
        <v>13</v>
      </c>
      <c r="BM83" s="45" t="s">
        <v>14</v>
      </c>
      <c r="BN83" s="45" t="s">
        <v>15</v>
      </c>
      <c r="BO83" s="45" t="s">
        <v>16</v>
      </c>
      <c r="BP83" s="45" t="s">
        <v>17</v>
      </c>
      <c r="BQ83" s="42" t="s">
        <v>75</v>
      </c>
    </row>
    <row r="84" spans="2:70" ht="15.75" thickTop="1" x14ac:dyDescent="0.25">
      <c r="B84" t="str">
        <f t="shared" ref="B84:J84" si="33">B6</f>
        <v>Račianska 4885,96</v>
      </c>
      <c r="C84" s="23" t="str">
        <f t="shared" si="33"/>
        <v>15.10.2015 (8.7.2016)</v>
      </c>
      <c r="D84" s="23">
        <f t="shared" si="33"/>
        <v>44476</v>
      </c>
      <c r="E84">
        <f t="shared" si="33"/>
        <v>243</v>
      </c>
      <c r="F84">
        <f t="shared" si="33"/>
        <v>0</v>
      </c>
      <c r="G84">
        <f t="shared" si="33"/>
        <v>1</v>
      </c>
      <c r="H84" s="28">
        <f t="shared" si="33"/>
        <v>4885.96</v>
      </c>
      <c r="I84" s="28">
        <f t="shared" si="33"/>
        <v>0</v>
      </c>
      <c r="J84" s="29">
        <f t="shared" si="33"/>
        <v>30</v>
      </c>
      <c r="K84" s="30">
        <f>M10</f>
        <v>65492.077999999994</v>
      </c>
      <c r="L84" s="30">
        <f>N10</f>
        <v>785904.93599999999</v>
      </c>
      <c r="M84" s="22">
        <f>O10</f>
        <v>3929524.6799999997</v>
      </c>
      <c r="N84" s="22">
        <f>P10</f>
        <v>5501334.5520000001</v>
      </c>
      <c r="O84" s="22">
        <f>Q10</f>
        <v>7859049.3599999994</v>
      </c>
      <c r="P84" s="22">
        <f>L84/H84/12</f>
        <v>13.404137160353338</v>
      </c>
      <c r="R84" s="27">
        <f>I84</f>
        <v>0</v>
      </c>
      <c r="T84" s="27">
        <f>R84*S84</f>
        <v>0</v>
      </c>
      <c r="U84" s="27">
        <f>T84*12</f>
        <v>0</v>
      </c>
      <c r="V84" s="27">
        <f>T84*12*5</f>
        <v>0</v>
      </c>
      <c r="W84" s="27">
        <f>T84*12*7</f>
        <v>0</v>
      </c>
      <c r="X84" s="27">
        <f>T84*12*10</f>
        <v>0</v>
      </c>
      <c r="AA84" s="27">
        <f>H84</f>
        <v>4885.96</v>
      </c>
      <c r="AB84">
        <f>L9</f>
        <v>4.55</v>
      </c>
      <c r="AC84" s="27">
        <f>AA84*AB84</f>
        <v>22231.117999999999</v>
      </c>
      <c r="AD84" s="27">
        <f>AC84*12</f>
        <v>266773.41599999997</v>
      </c>
      <c r="AE84" s="27">
        <f>AC84*12*5</f>
        <v>1333867.0799999998</v>
      </c>
      <c r="AF84" s="27">
        <f>AC84*12*7</f>
        <v>1867413.9119999998</v>
      </c>
      <c r="AG84" s="27">
        <f>AC84*12*10</f>
        <v>2667734.1599999997</v>
      </c>
      <c r="AH84" s="21">
        <f t="shared" ref="AH84:AH94" si="34">AD84/AA84/12</f>
        <v>4.55</v>
      </c>
      <c r="AJ84" s="27"/>
      <c r="AL84" s="27"/>
      <c r="AM84" s="27">
        <f>AL84*12</f>
        <v>0</v>
      </c>
      <c r="AN84" s="27">
        <f>AL84*12*5</f>
        <v>0</v>
      </c>
      <c r="AO84" s="27">
        <f>AL84*12*7</f>
        <v>0</v>
      </c>
      <c r="AP84" s="27">
        <f>AL84*12*10</f>
        <v>0</v>
      </c>
      <c r="AQ84" s="21"/>
      <c r="AS84" s="27"/>
      <c r="AU84" s="27">
        <f>AS84*AT84</f>
        <v>0</v>
      </c>
      <c r="AV84" s="27">
        <f>AU84*12</f>
        <v>0</v>
      </c>
      <c r="AW84" s="27">
        <f>AU84*12*5</f>
        <v>0</v>
      </c>
      <c r="AX84" s="27">
        <f>AU84*12*7</f>
        <v>0</v>
      </c>
      <c r="AY84" s="27">
        <f>AU84*12*10</f>
        <v>0</v>
      </c>
      <c r="AZ84" s="21"/>
      <c r="BB84" s="21">
        <f>H84-R84-AS84</f>
        <v>4885.96</v>
      </c>
      <c r="BC84" s="27">
        <f t="shared" ref="BC84:BC94" si="35">K84-T84-AU84</f>
        <v>65492.077999999994</v>
      </c>
      <c r="BD84" s="27">
        <f t="shared" ref="BD84:BD94" si="36">L84-U84-AV84</f>
        <v>785904.93599999999</v>
      </c>
      <c r="BE84" s="27">
        <f t="shared" ref="BE84:BE94" si="37">M84-V84-AW84</f>
        <v>3929524.6799999997</v>
      </c>
      <c r="BF84" s="27">
        <f t="shared" ref="BF84:BF94" si="38">N84-W84-AX84</f>
        <v>5501334.5520000001</v>
      </c>
      <c r="BG84" s="27">
        <f t="shared" ref="BG84:BG94" si="39">O84-X84-AY84</f>
        <v>7859049.3599999994</v>
      </c>
      <c r="BH84" s="27">
        <f>BC84/BB84</f>
        <v>13.404137160353338</v>
      </c>
      <c r="BK84" s="21">
        <f>H84-R84-AS84</f>
        <v>4885.96</v>
      </c>
      <c r="BL84" s="21">
        <f>K84-T84-AU84-AC84-AL84</f>
        <v>43260.959999999992</v>
      </c>
      <c r="BM84" s="21">
        <f>L84-U84-AV84-AD84-AM84</f>
        <v>519131.52</v>
      </c>
      <c r="BN84" s="21">
        <f t="shared" ref="BN84:BP94" si="40">M84-V84-AW84-AE84-AN84</f>
        <v>2595657.5999999996</v>
      </c>
      <c r="BO84" s="21">
        <f t="shared" si="40"/>
        <v>3633920.6400000006</v>
      </c>
      <c r="BP84" s="21">
        <f t="shared" si="40"/>
        <v>5191315.1999999993</v>
      </c>
      <c r="BQ84" s="27">
        <f>BL84/BK84</f>
        <v>8.8541371603533374</v>
      </c>
    </row>
    <row r="85" spans="2:70" x14ac:dyDescent="0.25">
      <c r="B85" t="str">
        <f t="shared" ref="B85:G85" si="41">B12</f>
        <v>Omnipolis 1620,96</v>
      </c>
      <c r="C85" s="23">
        <f t="shared" si="41"/>
        <v>40787</v>
      </c>
      <c r="D85" s="23">
        <f t="shared" si="41"/>
        <v>44377</v>
      </c>
      <c r="E85">
        <f t="shared" si="41"/>
        <v>141</v>
      </c>
      <c r="F85">
        <f t="shared" si="41"/>
        <v>38</v>
      </c>
      <c r="G85">
        <f t="shared" si="41"/>
        <v>4</v>
      </c>
      <c r="H85" s="28">
        <v>1736.35</v>
      </c>
      <c r="I85" s="28">
        <f>I12</f>
        <v>0</v>
      </c>
      <c r="J85" s="29">
        <v>25</v>
      </c>
      <c r="K85" s="30">
        <f>M16</f>
        <v>27161.349599999998</v>
      </c>
      <c r="L85" s="30">
        <f>N16</f>
        <v>325936.19520000002</v>
      </c>
      <c r="M85" s="22">
        <f>O16</f>
        <v>1629680.976</v>
      </c>
      <c r="N85" s="22">
        <f>P16</f>
        <v>2281553.3664000002</v>
      </c>
      <c r="O85" s="22">
        <f>Q16</f>
        <v>3259361.952</v>
      </c>
      <c r="P85" s="22">
        <f t="shared" ref="P85:P94" si="42">L85/H85/12</f>
        <v>15.64278492239468</v>
      </c>
      <c r="R85" s="27">
        <f t="shared" ref="R85:R94" si="43">I85</f>
        <v>0</v>
      </c>
      <c r="T85" s="27">
        <f t="shared" ref="T85:T94" si="44">R85*S85</f>
        <v>0</v>
      </c>
      <c r="U85" s="27">
        <f t="shared" ref="U85:U94" si="45">T85*12</f>
        <v>0</v>
      </c>
      <c r="V85" s="27">
        <f t="shared" ref="V85:V94" si="46">T85*12*5</f>
        <v>0</v>
      </c>
      <c r="W85" s="27">
        <f t="shared" ref="W85:W94" si="47">T85*12*7</f>
        <v>0</v>
      </c>
      <c r="X85" s="27">
        <f t="shared" ref="X85:X94" si="48">T85*12*10</f>
        <v>0</v>
      </c>
      <c r="AA85" s="27">
        <f t="shared" ref="AA85:AA94" si="49">H85</f>
        <v>1736.35</v>
      </c>
      <c r="AB85">
        <f>L15</f>
        <v>3.5</v>
      </c>
      <c r="AC85" s="27">
        <f t="shared" ref="AC85:AC93" si="50">AA85*AB85</f>
        <v>6077.2249999999995</v>
      </c>
      <c r="AD85" s="27">
        <f t="shared" ref="AD85:AD94" si="51">AC85*12</f>
        <v>72926.7</v>
      </c>
      <c r="AE85" s="27">
        <f t="shared" ref="AE85:AE94" si="52">AC85*12*5</f>
        <v>364633.5</v>
      </c>
      <c r="AF85" s="27">
        <f t="shared" ref="AF85:AF94" si="53">AC85*12*7</f>
        <v>510486.89999999997</v>
      </c>
      <c r="AG85" s="27">
        <f t="shared" ref="AG85:AG94" si="54">AC85*12*10</f>
        <v>729267</v>
      </c>
      <c r="AH85" s="21">
        <f t="shared" si="34"/>
        <v>3.5</v>
      </c>
      <c r="AJ85" s="27"/>
      <c r="AL85" s="27"/>
      <c r="AM85" s="27">
        <f t="shared" ref="AM85:AM94" si="55">AL85*12</f>
        <v>0</v>
      </c>
      <c r="AN85" s="27">
        <f t="shared" ref="AN85:AN94" si="56">AL85*12*5</f>
        <v>0</v>
      </c>
      <c r="AO85" s="27">
        <f t="shared" ref="AO85:AO94" si="57">AL85*12*7</f>
        <v>0</v>
      </c>
      <c r="AP85" s="27">
        <f t="shared" ref="AP85:AP94" si="58">AL85*12*10</f>
        <v>0</v>
      </c>
      <c r="AQ85" s="21"/>
      <c r="AS85" s="27"/>
      <c r="AU85" s="27">
        <f t="shared" ref="AU85:AU94" si="59">AS85*AT85</f>
        <v>0</v>
      </c>
      <c r="AV85" s="27">
        <f t="shared" ref="AV85:AV94" si="60">AU85*12</f>
        <v>0</v>
      </c>
      <c r="AW85" s="27">
        <f t="shared" ref="AW85:AW94" si="61">AU85*12*5</f>
        <v>0</v>
      </c>
      <c r="AX85" s="27">
        <f t="shared" ref="AX85:AX94" si="62">AU85*12*7</f>
        <v>0</v>
      </c>
      <c r="AY85" s="27">
        <f t="shared" ref="AY85:AY94" si="63">AU85*12*10</f>
        <v>0</v>
      </c>
      <c r="AZ85" s="21"/>
      <c r="BB85" s="21">
        <f t="shared" ref="BB85:BB94" si="64">H85-R85-AS85</f>
        <v>1736.35</v>
      </c>
      <c r="BC85" s="27">
        <f t="shared" si="35"/>
        <v>27161.349599999998</v>
      </c>
      <c r="BD85" s="27">
        <f t="shared" si="36"/>
        <v>325936.19520000002</v>
      </c>
      <c r="BE85" s="27">
        <f t="shared" si="37"/>
        <v>1629680.976</v>
      </c>
      <c r="BF85" s="27">
        <f t="shared" si="38"/>
        <v>2281553.3664000002</v>
      </c>
      <c r="BG85" s="27">
        <f t="shared" si="39"/>
        <v>3259361.952</v>
      </c>
      <c r="BH85" s="27">
        <f t="shared" ref="BH85:BH94" si="65">BC85/BB85</f>
        <v>15.642784922394679</v>
      </c>
      <c r="BK85" s="21">
        <f t="shared" ref="BK85:BK94" si="66">H85-R85-AS85</f>
        <v>1736.35</v>
      </c>
      <c r="BL85" s="21">
        <f t="shared" ref="BL85:BM94" si="67">K85-T85-AU85-AC85-AL85</f>
        <v>21084.124599999999</v>
      </c>
      <c r="BM85" s="21">
        <f t="shared" si="67"/>
        <v>253009.4952</v>
      </c>
      <c r="BN85" s="21">
        <f t="shared" si="40"/>
        <v>1265047.476</v>
      </c>
      <c r="BO85" s="21">
        <f t="shared" si="40"/>
        <v>1771066.4664000003</v>
      </c>
      <c r="BP85" s="21">
        <f t="shared" si="40"/>
        <v>2530094.952</v>
      </c>
      <c r="BQ85" s="27">
        <f t="shared" ref="BQ85:BQ96" si="68">BL85/BK85</f>
        <v>12.142784922394679</v>
      </c>
    </row>
    <row r="86" spans="2:70" x14ac:dyDescent="0.25">
      <c r="B86" t="str">
        <f t="shared" ref="B86:J86" si="69">B18</f>
        <v>Dunajská 1674</v>
      </c>
      <c r="C86" s="23">
        <f t="shared" si="69"/>
        <v>42814</v>
      </c>
      <c r="D86" s="23">
        <f t="shared" si="69"/>
        <v>44639</v>
      </c>
      <c r="E86">
        <f t="shared" si="69"/>
        <v>82</v>
      </c>
      <c r="F86">
        <f t="shared" si="69"/>
        <v>46</v>
      </c>
      <c r="G86">
        <f t="shared" si="69"/>
        <v>4</v>
      </c>
      <c r="H86" s="28">
        <f t="shared" si="69"/>
        <v>1674</v>
      </c>
      <c r="I86" s="28">
        <f t="shared" si="69"/>
        <v>0</v>
      </c>
      <c r="J86" s="29">
        <f t="shared" si="69"/>
        <v>20</v>
      </c>
      <c r="K86" s="30">
        <f>M21</f>
        <v>27955.8</v>
      </c>
      <c r="L86" s="30">
        <f>N21</f>
        <v>335469.59999999998</v>
      </c>
      <c r="M86" s="22">
        <f>O21</f>
        <v>1677348</v>
      </c>
      <c r="N86" s="22">
        <f>P21</f>
        <v>2348287.1999999997</v>
      </c>
      <c r="O86" s="22">
        <f>Q21</f>
        <v>3354696</v>
      </c>
      <c r="P86" s="22">
        <f t="shared" si="42"/>
        <v>16.7</v>
      </c>
      <c r="R86" s="27">
        <f t="shared" si="43"/>
        <v>0</v>
      </c>
      <c r="T86" s="27">
        <f t="shared" si="44"/>
        <v>0</v>
      </c>
      <c r="U86" s="27">
        <f t="shared" si="45"/>
        <v>0</v>
      </c>
      <c r="V86" s="27">
        <f t="shared" si="46"/>
        <v>0</v>
      </c>
      <c r="W86" s="27">
        <f t="shared" si="47"/>
        <v>0</v>
      </c>
      <c r="X86" s="27">
        <f t="shared" si="48"/>
        <v>0</v>
      </c>
      <c r="AA86" s="27">
        <f t="shared" si="49"/>
        <v>1674</v>
      </c>
      <c r="AB86">
        <f>L20</f>
        <v>3.5</v>
      </c>
      <c r="AC86" s="27">
        <f t="shared" si="50"/>
        <v>5859</v>
      </c>
      <c r="AD86" s="27">
        <f t="shared" si="51"/>
        <v>70308</v>
      </c>
      <c r="AE86" s="27">
        <f t="shared" si="52"/>
        <v>351540</v>
      </c>
      <c r="AF86" s="27">
        <f t="shared" si="53"/>
        <v>492156</v>
      </c>
      <c r="AG86" s="27">
        <f t="shared" si="54"/>
        <v>703080</v>
      </c>
      <c r="AH86" s="21">
        <f t="shared" si="34"/>
        <v>3.5</v>
      </c>
      <c r="AJ86" s="27"/>
      <c r="AL86" s="27"/>
      <c r="AM86" s="27">
        <f t="shared" si="55"/>
        <v>0</v>
      </c>
      <c r="AN86" s="27">
        <f t="shared" si="56"/>
        <v>0</v>
      </c>
      <c r="AO86" s="27">
        <f t="shared" si="57"/>
        <v>0</v>
      </c>
      <c r="AP86" s="27">
        <f t="shared" si="58"/>
        <v>0</v>
      </c>
      <c r="AQ86" s="21"/>
      <c r="AS86" s="27"/>
      <c r="AU86" s="27">
        <f t="shared" si="59"/>
        <v>0</v>
      </c>
      <c r="AV86" s="27">
        <f t="shared" si="60"/>
        <v>0</v>
      </c>
      <c r="AW86" s="27">
        <f t="shared" si="61"/>
        <v>0</v>
      </c>
      <c r="AX86" s="27">
        <f t="shared" si="62"/>
        <v>0</v>
      </c>
      <c r="AY86" s="27">
        <f t="shared" si="63"/>
        <v>0</v>
      </c>
      <c r="AZ86" s="21"/>
      <c r="BB86" s="21">
        <f t="shared" si="64"/>
        <v>1674</v>
      </c>
      <c r="BC86" s="27">
        <f t="shared" si="35"/>
        <v>27955.8</v>
      </c>
      <c r="BD86" s="27">
        <f t="shared" si="36"/>
        <v>335469.59999999998</v>
      </c>
      <c r="BE86" s="27">
        <f t="shared" si="37"/>
        <v>1677348</v>
      </c>
      <c r="BF86" s="27">
        <f t="shared" si="38"/>
        <v>2348287.1999999997</v>
      </c>
      <c r="BG86" s="27">
        <f t="shared" si="39"/>
        <v>3354696</v>
      </c>
      <c r="BH86" s="27">
        <f t="shared" si="65"/>
        <v>16.7</v>
      </c>
      <c r="BK86" s="21">
        <f t="shared" si="66"/>
        <v>1674</v>
      </c>
      <c r="BL86" s="21">
        <f t="shared" si="67"/>
        <v>22096.799999999999</v>
      </c>
      <c r="BM86" s="21">
        <f t="shared" si="67"/>
        <v>265161.59999999998</v>
      </c>
      <c r="BN86" s="21">
        <f t="shared" si="40"/>
        <v>1325808</v>
      </c>
      <c r="BO86" s="21">
        <f t="shared" si="40"/>
        <v>1856131.1999999997</v>
      </c>
      <c r="BP86" s="21">
        <f t="shared" si="40"/>
        <v>2651616</v>
      </c>
      <c r="BQ86" s="27">
        <f t="shared" si="68"/>
        <v>13.2</v>
      </c>
    </row>
    <row r="87" spans="2:70" x14ac:dyDescent="0.25">
      <c r="B87" t="str">
        <f t="shared" ref="B87:G87" si="70">B23</f>
        <v>Bussiness Garden Štefánikova 2,4 a 5 1797,79m2,zmluva č.1244/2015</v>
      </c>
      <c r="C87" s="23">
        <f t="shared" si="70"/>
        <v>42401</v>
      </c>
      <c r="D87" s="23">
        <f t="shared" si="70"/>
        <v>44227</v>
      </c>
      <c r="E87">
        <f t="shared" si="70"/>
        <v>126</v>
      </c>
      <c r="F87">
        <f t="shared" si="70"/>
        <v>51</v>
      </c>
      <c r="G87">
        <f t="shared" si="70"/>
        <v>4</v>
      </c>
      <c r="H87" s="28">
        <v>1848.93</v>
      </c>
      <c r="I87" s="28">
        <f>I23</f>
        <v>51.14</v>
      </c>
      <c r="J87" s="29">
        <f>J23</f>
        <v>20</v>
      </c>
      <c r="K87" s="30">
        <f>M28</f>
        <v>34743.61</v>
      </c>
      <c r="L87" s="30">
        <f>N28</f>
        <v>416923.32</v>
      </c>
      <c r="M87" s="22">
        <f>O28</f>
        <v>2084616.6000000003</v>
      </c>
      <c r="N87" s="22">
        <f>P28</f>
        <v>2918463.24</v>
      </c>
      <c r="O87" s="22">
        <f>Q28</f>
        <v>4169233.2000000007</v>
      </c>
      <c r="P87" s="22">
        <f t="shared" si="42"/>
        <v>18.791198152444927</v>
      </c>
      <c r="R87" s="27">
        <f t="shared" si="43"/>
        <v>51.14</v>
      </c>
      <c r="S87" s="39">
        <f>L25</f>
        <v>7.3578412201798979</v>
      </c>
      <c r="T87" s="27">
        <f t="shared" si="44"/>
        <v>376.28</v>
      </c>
      <c r="U87" s="27">
        <f t="shared" si="45"/>
        <v>4515.3599999999997</v>
      </c>
      <c r="V87" s="27">
        <f t="shared" si="46"/>
        <v>22576.799999999999</v>
      </c>
      <c r="W87" s="27">
        <f t="shared" si="47"/>
        <v>31607.519999999997</v>
      </c>
      <c r="X87" s="27">
        <f t="shared" si="48"/>
        <v>45153.599999999999</v>
      </c>
      <c r="Y87" s="21">
        <f t="shared" ref="Y87:Y96" si="71">U87/R87/12</f>
        <v>7.3578412201798971</v>
      </c>
      <c r="AA87" s="27">
        <f t="shared" si="49"/>
        <v>1848.93</v>
      </c>
      <c r="AB87" s="39">
        <f>L26+L27</f>
        <v>4.5</v>
      </c>
      <c r="AC87" s="27">
        <f>M26+M27</f>
        <v>8563.9</v>
      </c>
      <c r="AD87" s="27">
        <f t="shared" si="51"/>
        <v>102766.79999999999</v>
      </c>
      <c r="AE87" s="27">
        <f t="shared" si="52"/>
        <v>513833.99999999994</v>
      </c>
      <c r="AF87" s="27">
        <f t="shared" si="53"/>
        <v>719367.59999999986</v>
      </c>
      <c r="AG87" s="27">
        <f t="shared" si="54"/>
        <v>1027667.9999999999</v>
      </c>
      <c r="AH87" s="21">
        <f t="shared" si="34"/>
        <v>4.6318140762495057</v>
      </c>
      <c r="AJ87" s="27"/>
      <c r="AK87" s="39"/>
      <c r="AL87" s="27"/>
      <c r="AM87" s="27">
        <f t="shared" si="55"/>
        <v>0</v>
      </c>
      <c r="AN87" s="27">
        <f t="shared" si="56"/>
        <v>0</v>
      </c>
      <c r="AO87" s="27">
        <f t="shared" si="57"/>
        <v>0</v>
      </c>
      <c r="AP87" s="27">
        <f t="shared" si="58"/>
        <v>0</v>
      </c>
      <c r="AQ87" s="21"/>
      <c r="AS87" s="27"/>
      <c r="AU87" s="27">
        <f t="shared" si="59"/>
        <v>0</v>
      </c>
      <c r="AV87" s="27">
        <f t="shared" si="60"/>
        <v>0</v>
      </c>
      <c r="AW87" s="27">
        <f t="shared" si="61"/>
        <v>0</v>
      </c>
      <c r="AX87" s="27">
        <f t="shared" si="62"/>
        <v>0</v>
      </c>
      <c r="AY87" s="27">
        <f t="shared" si="63"/>
        <v>0</v>
      </c>
      <c r="AZ87" s="21"/>
      <c r="BB87" s="21">
        <f t="shared" si="64"/>
        <v>1797.79</v>
      </c>
      <c r="BC87" s="27">
        <f t="shared" si="35"/>
        <v>34367.33</v>
      </c>
      <c r="BD87" s="27">
        <f t="shared" si="36"/>
        <v>412407.96</v>
      </c>
      <c r="BE87" s="27">
        <f t="shared" si="37"/>
        <v>2062039.8000000003</v>
      </c>
      <c r="BF87" s="27">
        <f t="shared" si="38"/>
        <v>2886855.72</v>
      </c>
      <c r="BG87" s="27">
        <f t="shared" si="39"/>
        <v>4124079.6000000006</v>
      </c>
      <c r="BH87" s="27">
        <f t="shared" si="65"/>
        <v>19.116431841316285</v>
      </c>
      <c r="BK87" s="21">
        <f t="shared" si="66"/>
        <v>1797.79</v>
      </c>
      <c r="BL87" s="21">
        <f t="shared" si="67"/>
        <v>25803.43</v>
      </c>
      <c r="BM87" s="21">
        <f t="shared" si="67"/>
        <v>309641.16000000003</v>
      </c>
      <c r="BN87" s="21">
        <f t="shared" si="40"/>
        <v>1548205.8000000003</v>
      </c>
      <c r="BO87" s="21">
        <f t="shared" si="40"/>
        <v>2167488.12</v>
      </c>
      <c r="BP87" s="21">
        <f t="shared" si="40"/>
        <v>3096411.6000000006</v>
      </c>
      <c r="BQ87" s="27">
        <f t="shared" si="68"/>
        <v>14.3528610126878</v>
      </c>
    </row>
    <row r="88" spans="2:70" x14ac:dyDescent="0.25">
      <c r="B88" t="str">
        <f t="shared" ref="B88:G88" si="72">B30</f>
        <v xml:space="preserve">Bussiness Garden Štefánikova 1,7 a 8 1421,46m2,zmluva 13/2016 </v>
      </c>
      <c r="C88" s="23">
        <f t="shared" si="72"/>
        <v>42628</v>
      </c>
      <c r="D88" s="23">
        <f t="shared" si="72"/>
        <v>44453</v>
      </c>
      <c r="E88">
        <f t="shared" si="72"/>
        <v>135</v>
      </c>
      <c r="F88">
        <f t="shared" si="72"/>
        <v>31</v>
      </c>
      <c r="G88">
        <f t="shared" si="72"/>
        <v>4</v>
      </c>
      <c r="H88" s="28">
        <v>1699.89</v>
      </c>
      <c r="I88" s="28">
        <f>I30</f>
        <v>104.18</v>
      </c>
      <c r="J88" s="29">
        <f>J30</f>
        <v>42</v>
      </c>
      <c r="K88" s="30">
        <f>M36</f>
        <v>35054.14</v>
      </c>
      <c r="L88" s="30">
        <f>N36</f>
        <v>420649.68000000005</v>
      </c>
      <c r="M88" s="22">
        <f>O36</f>
        <v>2103248.4000000004</v>
      </c>
      <c r="N88" s="22">
        <f>P36</f>
        <v>2944547.7600000002</v>
      </c>
      <c r="O88" s="22">
        <f>Q36</f>
        <v>4206496.8000000007</v>
      </c>
      <c r="P88" s="22">
        <f t="shared" si="42"/>
        <v>20.621416679902818</v>
      </c>
      <c r="R88" s="27">
        <f t="shared" si="43"/>
        <v>104.18</v>
      </c>
      <c r="S88">
        <f>L33</f>
        <v>7.35</v>
      </c>
      <c r="T88" s="27">
        <f t="shared" si="44"/>
        <v>765.72299999999996</v>
      </c>
      <c r="U88" s="27">
        <f t="shared" si="45"/>
        <v>9188.6759999999995</v>
      </c>
      <c r="V88" s="27">
        <f t="shared" si="46"/>
        <v>45943.38</v>
      </c>
      <c r="W88" s="27">
        <f t="shared" si="47"/>
        <v>64320.731999999996</v>
      </c>
      <c r="X88" s="27">
        <f t="shared" si="48"/>
        <v>91886.76</v>
      </c>
      <c r="Y88" s="21">
        <f t="shared" si="71"/>
        <v>7.3499999999999988</v>
      </c>
      <c r="AA88" s="27">
        <f t="shared" si="49"/>
        <v>1699.89</v>
      </c>
      <c r="AB88">
        <f>L34+L35</f>
        <v>4.5</v>
      </c>
      <c r="AC88" s="27">
        <f>M34+M35</f>
        <v>7898.49</v>
      </c>
      <c r="AD88" s="27">
        <f t="shared" si="51"/>
        <v>94781.88</v>
      </c>
      <c r="AE88" s="27">
        <f t="shared" si="52"/>
        <v>473909.4</v>
      </c>
      <c r="AF88" s="27">
        <f t="shared" si="53"/>
        <v>663473.16</v>
      </c>
      <c r="AG88" s="27">
        <f t="shared" si="54"/>
        <v>947818.8</v>
      </c>
      <c r="AH88" s="21">
        <f t="shared" si="34"/>
        <v>4.6464712422568519</v>
      </c>
      <c r="AJ88" s="27"/>
      <c r="AL88" s="27"/>
      <c r="AM88" s="27">
        <f t="shared" si="55"/>
        <v>0</v>
      </c>
      <c r="AN88" s="27">
        <f t="shared" si="56"/>
        <v>0</v>
      </c>
      <c r="AO88" s="27">
        <f t="shared" si="57"/>
        <v>0</v>
      </c>
      <c r="AP88" s="27">
        <f t="shared" si="58"/>
        <v>0</v>
      </c>
      <c r="AQ88" s="21"/>
      <c r="AS88" s="27"/>
      <c r="AU88" s="27">
        <f t="shared" si="59"/>
        <v>0</v>
      </c>
      <c r="AV88" s="27">
        <f t="shared" si="60"/>
        <v>0</v>
      </c>
      <c r="AW88" s="27">
        <f t="shared" si="61"/>
        <v>0</v>
      </c>
      <c r="AX88" s="27">
        <f t="shared" si="62"/>
        <v>0</v>
      </c>
      <c r="AY88" s="27">
        <f t="shared" si="63"/>
        <v>0</v>
      </c>
      <c r="AZ88" s="21"/>
      <c r="BB88" s="21">
        <f t="shared" si="64"/>
        <v>1595.71</v>
      </c>
      <c r="BC88" s="27">
        <f t="shared" si="35"/>
        <v>34288.417000000001</v>
      </c>
      <c r="BD88" s="27">
        <f t="shared" si="36"/>
        <v>411461.00400000007</v>
      </c>
      <c r="BE88" s="27">
        <f t="shared" si="37"/>
        <v>2057305.0200000005</v>
      </c>
      <c r="BF88" s="27">
        <f t="shared" si="38"/>
        <v>2880227.0280000004</v>
      </c>
      <c r="BG88" s="27">
        <f t="shared" si="39"/>
        <v>4114610.040000001</v>
      </c>
      <c r="BH88" s="27">
        <f t="shared" si="65"/>
        <v>21.487874989816447</v>
      </c>
      <c r="BK88" s="21">
        <f t="shared" si="66"/>
        <v>1595.71</v>
      </c>
      <c r="BL88" s="21">
        <f t="shared" si="67"/>
        <v>26389.927000000003</v>
      </c>
      <c r="BM88" s="21">
        <f t="shared" si="67"/>
        <v>316679.12400000007</v>
      </c>
      <c r="BN88" s="21">
        <f t="shared" si="40"/>
        <v>1583395.6200000006</v>
      </c>
      <c r="BO88" s="21">
        <f t="shared" si="40"/>
        <v>2216753.8680000002</v>
      </c>
      <c r="BP88" s="21">
        <f t="shared" si="40"/>
        <v>3166791.2400000012</v>
      </c>
      <c r="BQ88" s="27">
        <f t="shared" si="68"/>
        <v>16.538047013555097</v>
      </c>
    </row>
    <row r="89" spans="2:70" x14ac:dyDescent="0.25">
      <c r="B89" t="str">
        <f t="shared" ref="B89:H89" si="73">B38</f>
        <v>Bussiness Garden Štefánikova Shop a in 346,36, zmluva 98/2018</v>
      </c>
      <c r="C89" s="23">
        <f t="shared" si="73"/>
        <v>43221</v>
      </c>
      <c r="D89" s="23">
        <f t="shared" si="73"/>
        <v>45046</v>
      </c>
      <c r="E89">
        <f t="shared" si="73"/>
        <v>0</v>
      </c>
      <c r="F89">
        <f t="shared" si="73"/>
        <v>0</v>
      </c>
      <c r="G89">
        <f t="shared" si="73"/>
        <v>0</v>
      </c>
      <c r="H89" s="28">
        <f t="shared" si="73"/>
        <v>363.68</v>
      </c>
      <c r="I89" s="28">
        <v>0</v>
      </c>
      <c r="J89" s="29">
        <f>J38</f>
        <v>4</v>
      </c>
      <c r="K89" s="30">
        <f>M42</f>
        <v>7070.97</v>
      </c>
      <c r="L89" s="30">
        <f>N42</f>
        <v>84851.639999999985</v>
      </c>
      <c r="M89" s="22">
        <f>O42</f>
        <v>424258.2</v>
      </c>
      <c r="N89" s="22">
        <f>P42</f>
        <v>593961.48</v>
      </c>
      <c r="O89" s="22">
        <f>Q42</f>
        <v>848516.4</v>
      </c>
      <c r="P89" s="22">
        <f t="shared" si="42"/>
        <v>19.442834359876809</v>
      </c>
      <c r="R89" s="27">
        <f t="shared" si="43"/>
        <v>0</v>
      </c>
      <c r="T89" s="27">
        <f t="shared" si="44"/>
        <v>0</v>
      </c>
      <c r="U89" s="27">
        <f t="shared" si="45"/>
        <v>0</v>
      </c>
      <c r="V89" s="27">
        <f t="shared" si="46"/>
        <v>0</v>
      </c>
      <c r="W89" s="27">
        <f t="shared" si="47"/>
        <v>0</v>
      </c>
      <c r="X89" s="27">
        <f t="shared" si="48"/>
        <v>0</v>
      </c>
      <c r="AA89" s="27">
        <f t="shared" si="49"/>
        <v>363.68</v>
      </c>
      <c r="AB89">
        <f>L40+L41</f>
        <v>4.5</v>
      </c>
      <c r="AC89" s="27">
        <f>M40+M41</f>
        <v>1615.77</v>
      </c>
      <c r="AD89" s="27">
        <f t="shared" si="51"/>
        <v>19389.239999999998</v>
      </c>
      <c r="AE89" s="27">
        <f t="shared" si="52"/>
        <v>96946.199999999983</v>
      </c>
      <c r="AF89" s="27">
        <f t="shared" si="53"/>
        <v>135724.68</v>
      </c>
      <c r="AG89" s="27">
        <f t="shared" si="54"/>
        <v>193892.39999999997</v>
      </c>
      <c r="AH89" s="21">
        <f t="shared" si="34"/>
        <v>4.4428343598768141</v>
      </c>
      <c r="AJ89" s="27"/>
      <c r="AL89" s="27"/>
      <c r="AM89" s="27">
        <f t="shared" si="55"/>
        <v>0</v>
      </c>
      <c r="AN89" s="27">
        <f t="shared" si="56"/>
        <v>0</v>
      </c>
      <c r="AO89" s="27">
        <f t="shared" si="57"/>
        <v>0</v>
      </c>
      <c r="AP89" s="27">
        <f t="shared" si="58"/>
        <v>0</v>
      </c>
      <c r="AQ89" s="21"/>
      <c r="AS89" s="27">
        <f>H89</f>
        <v>363.68</v>
      </c>
      <c r="AT89" s="21">
        <f>L39</f>
        <v>15</v>
      </c>
      <c r="AU89" s="27">
        <f>M39</f>
        <v>5455.2</v>
      </c>
      <c r="AV89" s="27">
        <f t="shared" si="60"/>
        <v>65462.399999999994</v>
      </c>
      <c r="AW89" s="27">
        <f t="shared" si="61"/>
        <v>327312</v>
      </c>
      <c r="AX89" s="27">
        <f t="shared" si="62"/>
        <v>458236.79999999993</v>
      </c>
      <c r="AY89" s="27">
        <f t="shared" si="63"/>
        <v>654624</v>
      </c>
      <c r="AZ89" s="21">
        <f t="shared" ref="AZ89" si="74">AV89/AS89/12</f>
        <v>14.999999999999998</v>
      </c>
      <c r="BB89" s="21">
        <f t="shared" si="64"/>
        <v>0</v>
      </c>
      <c r="BC89" s="27">
        <f t="shared" si="35"/>
        <v>1615.7700000000004</v>
      </c>
      <c r="BD89" s="27">
        <f t="shared" si="36"/>
        <v>19389.239999999991</v>
      </c>
      <c r="BE89" s="27">
        <f t="shared" si="37"/>
        <v>96946.200000000012</v>
      </c>
      <c r="BF89" s="27">
        <f t="shared" si="38"/>
        <v>135724.68000000005</v>
      </c>
      <c r="BG89" s="27">
        <f t="shared" si="39"/>
        <v>193892.40000000002</v>
      </c>
      <c r="BH89" s="27"/>
      <c r="BK89" s="21">
        <f t="shared" si="66"/>
        <v>0</v>
      </c>
      <c r="BL89" s="21">
        <f t="shared" si="67"/>
        <v>4.5474735088646412E-13</v>
      </c>
      <c r="BM89" s="21">
        <f t="shared" si="67"/>
        <v>-7.2759576141834259E-12</v>
      </c>
      <c r="BN89" s="21">
        <f t="shared" si="40"/>
        <v>2.9103830456733704E-11</v>
      </c>
      <c r="BO89" s="21">
        <f t="shared" si="40"/>
        <v>5.8207660913467407E-11</v>
      </c>
      <c r="BP89" s="21">
        <f t="shared" si="40"/>
        <v>5.8207660913467407E-11</v>
      </c>
      <c r="BQ89" s="27" t="e">
        <f t="shared" si="68"/>
        <v>#DIV/0!</v>
      </c>
    </row>
    <row r="90" spans="2:70" x14ac:dyDescent="0.25">
      <c r="B90" t="str">
        <f t="shared" ref="B90:J90" si="75">B44</f>
        <v>Westend court 2000,30m2</v>
      </c>
      <c r="C90" s="23">
        <f t="shared" si="75"/>
        <v>43550</v>
      </c>
      <c r="D90" s="23">
        <f t="shared" si="75"/>
        <v>45376</v>
      </c>
      <c r="E90">
        <f t="shared" si="75"/>
        <v>154</v>
      </c>
      <c r="F90">
        <f t="shared" si="75"/>
        <v>47</v>
      </c>
      <c r="G90">
        <f t="shared" si="75"/>
        <v>3</v>
      </c>
      <c r="H90" s="28">
        <f t="shared" si="75"/>
        <v>2000.3</v>
      </c>
      <c r="I90" s="28">
        <f t="shared" si="75"/>
        <v>0</v>
      </c>
      <c r="J90" s="29">
        <f t="shared" si="75"/>
        <v>40</v>
      </c>
      <c r="K90" s="30">
        <f>M48</f>
        <v>35983.020000000004</v>
      </c>
      <c r="L90" s="30">
        <f>N48</f>
        <v>431796.24</v>
      </c>
      <c r="M90" s="22">
        <f>O48</f>
        <v>2158981.1999999997</v>
      </c>
      <c r="N90" s="22">
        <f>P48</f>
        <v>3022573.68</v>
      </c>
      <c r="O90" s="22">
        <f>Q48</f>
        <v>4317962.3999999994</v>
      </c>
      <c r="P90" s="22">
        <f t="shared" si="42"/>
        <v>17.988811678248265</v>
      </c>
      <c r="R90" s="27">
        <f t="shared" si="43"/>
        <v>0</v>
      </c>
      <c r="T90" s="27">
        <f t="shared" si="44"/>
        <v>0</v>
      </c>
      <c r="U90" s="27">
        <f t="shared" si="45"/>
        <v>0</v>
      </c>
      <c r="V90" s="27">
        <f t="shared" si="46"/>
        <v>0</v>
      </c>
      <c r="W90" s="27">
        <f t="shared" si="47"/>
        <v>0</v>
      </c>
      <c r="X90" s="27">
        <f t="shared" si="48"/>
        <v>0</v>
      </c>
      <c r="AA90" s="27">
        <f t="shared" si="49"/>
        <v>2000.3</v>
      </c>
      <c r="AB90" s="39">
        <f>L47</f>
        <v>4.5811928210768391</v>
      </c>
      <c r="AC90" s="27">
        <f t="shared" si="50"/>
        <v>9163.76</v>
      </c>
      <c r="AD90" s="27">
        <f t="shared" si="51"/>
        <v>109965.12</v>
      </c>
      <c r="AE90" s="27">
        <f t="shared" si="52"/>
        <v>549825.6</v>
      </c>
      <c r="AF90" s="27">
        <f t="shared" si="53"/>
        <v>769755.84</v>
      </c>
      <c r="AG90" s="27">
        <f t="shared" si="54"/>
        <v>1099651.2</v>
      </c>
      <c r="AH90" s="21">
        <f t="shared" si="34"/>
        <v>4.5811928210768382</v>
      </c>
      <c r="AJ90" s="27">
        <f>AA90</f>
        <v>2000.3</v>
      </c>
      <c r="AK90">
        <f>AL90/AJ90</f>
        <v>4.5811928210768391</v>
      </c>
      <c r="AL90" s="27">
        <f>M47</f>
        <v>9163.76</v>
      </c>
      <c r="AM90" s="27">
        <f t="shared" si="55"/>
        <v>109965.12</v>
      </c>
      <c r="AN90" s="27">
        <f t="shared" si="56"/>
        <v>549825.6</v>
      </c>
      <c r="AO90" s="27">
        <f t="shared" si="57"/>
        <v>769755.84</v>
      </c>
      <c r="AP90" s="27">
        <f t="shared" si="58"/>
        <v>1099651.2</v>
      </c>
      <c r="AQ90" s="21">
        <f t="shared" ref="AQ90:AQ94" si="76">AM90/AJ90/12</f>
        <v>4.5811928210768382</v>
      </c>
      <c r="AS90" s="27"/>
      <c r="AU90" s="27">
        <f t="shared" si="59"/>
        <v>0</v>
      </c>
      <c r="AV90" s="27">
        <f t="shared" si="60"/>
        <v>0</v>
      </c>
      <c r="AW90" s="27">
        <f t="shared" si="61"/>
        <v>0</v>
      </c>
      <c r="AX90" s="27">
        <f t="shared" si="62"/>
        <v>0</v>
      </c>
      <c r="AY90" s="27">
        <f t="shared" si="63"/>
        <v>0</v>
      </c>
      <c r="AZ90" s="21"/>
      <c r="BB90" s="21">
        <f t="shared" si="64"/>
        <v>2000.3</v>
      </c>
      <c r="BC90" s="27">
        <f t="shared" si="35"/>
        <v>35983.020000000004</v>
      </c>
      <c r="BD90" s="27">
        <f t="shared" si="36"/>
        <v>431796.24</v>
      </c>
      <c r="BE90" s="27">
        <f t="shared" si="37"/>
        <v>2158981.1999999997</v>
      </c>
      <c r="BF90" s="27">
        <f t="shared" si="38"/>
        <v>3022573.68</v>
      </c>
      <c r="BG90" s="27">
        <f t="shared" si="39"/>
        <v>4317962.3999999994</v>
      </c>
      <c r="BH90" s="27">
        <f t="shared" si="65"/>
        <v>17.988811678248265</v>
      </c>
      <c r="BK90" s="21">
        <f t="shared" si="66"/>
        <v>2000.3</v>
      </c>
      <c r="BL90" s="21">
        <f t="shared" si="67"/>
        <v>17655.5</v>
      </c>
      <c r="BM90" s="21">
        <f t="shared" si="67"/>
        <v>211866</v>
      </c>
      <c r="BN90" s="21">
        <f t="shared" si="40"/>
        <v>1059329.9999999995</v>
      </c>
      <c r="BO90" s="21">
        <f t="shared" si="40"/>
        <v>1483062.0000000005</v>
      </c>
      <c r="BP90" s="21">
        <f t="shared" si="40"/>
        <v>2118659.9999999991</v>
      </c>
      <c r="BQ90" s="27">
        <f t="shared" si="68"/>
        <v>8.8264260360945865</v>
      </c>
    </row>
    <row r="91" spans="2:70" x14ac:dyDescent="0.25">
      <c r="B91" t="str">
        <f t="shared" ref="B91:J91" si="77">B50</f>
        <v>Bussiness Garden Štefánikova 3.poschodie, zmluva 694/2020</v>
      </c>
      <c r="C91" s="23">
        <f t="shared" si="77"/>
        <v>44044</v>
      </c>
      <c r="D91" s="23" t="str">
        <f t="shared" si="77"/>
        <v>doba neurčitá</v>
      </c>
      <c r="E91">
        <f t="shared" si="77"/>
        <v>0</v>
      </c>
      <c r="F91">
        <f t="shared" si="77"/>
        <v>0</v>
      </c>
      <c r="G91">
        <f t="shared" si="77"/>
        <v>0</v>
      </c>
      <c r="H91" s="28">
        <f t="shared" si="77"/>
        <v>462.45</v>
      </c>
      <c r="I91" s="28">
        <f t="shared" si="77"/>
        <v>0</v>
      </c>
      <c r="J91" s="29">
        <f t="shared" si="77"/>
        <v>1</v>
      </c>
      <c r="K91" s="30">
        <f>M54</f>
        <v>8416.5949999999993</v>
      </c>
      <c r="L91" s="30">
        <f>N54</f>
        <v>100999.13999999998</v>
      </c>
      <c r="M91" s="22">
        <f>O54</f>
        <v>504995.7</v>
      </c>
      <c r="N91" s="22">
        <f>P54</f>
        <v>706993.97999999986</v>
      </c>
      <c r="O91" s="22">
        <f>Q54</f>
        <v>1009991.4</v>
      </c>
      <c r="P91" s="22">
        <f t="shared" si="42"/>
        <v>18.20001081197967</v>
      </c>
      <c r="R91" s="27">
        <f t="shared" si="43"/>
        <v>0</v>
      </c>
      <c r="T91" s="27">
        <f t="shared" si="44"/>
        <v>0</v>
      </c>
      <c r="U91" s="27">
        <f t="shared" si="45"/>
        <v>0</v>
      </c>
      <c r="V91" s="27">
        <f t="shared" si="46"/>
        <v>0</v>
      </c>
      <c r="W91" s="27">
        <f t="shared" si="47"/>
        <v>0</v>
      </c>
      <c r="X91" s="27">
        <f t="shared" si="48"/>
        <v>0</v>
      </c>
      <c r="AA91" s="27">
        <f t="shared" si="49"/>
        <v>462.45</v>
      </c>
      <c r="AB91" s="39">
        <f>L52+L53</f>
        <v>4.7</v>
      </c>
      <c r="AC91" s="27">
        <f>M52+M53</f>
        <v>2173.52</v>
      </c>
      <c r="AD91" s="27">
        <f t="shared" si="51"/>
        <v>26082.239999999998</v>
      </c>
      <c r="AE91" s="27">
        <f t="shared" si="52"/>
        <v>130411.19999999998</v>
      </c>
      <c r="AF91" s="27">
        <f t="shared" si="53"/>
        <v>182575.68</v>
      </c>
      <c r="AG91" s="27">
        <f t="shared" si="54"/>
        <v>260822.39999999997</v>
      </c>
      <c r="AH91" s="21">
        <f t="shared" si="34"/>
        <v>4.7000108119796735</v>
      </c>
      <c r="AJ91" s="27"/>
      <c r="AL91" s="27"/>
      <c r="AM91" s="27">
        <f t="shared" si="55"/>
        <v>0</v>
      </c>
      <c r="AN91" s="27">
        <f t="shared" si="56"/>
        <v>0</v>
      </c>
      <c r="AO91" s="27">
        <f t="shared" si="57"/>
        <v>0</v>
      </c>
      <c r="AP91" s="27">
        <f t="shared" si="58"/>
        <v>0</v>
      </c>
      <c r="AQ91" s="21"/>
      <c r="AS91" s="27"/>
      <c r="AU91" s="27">
        <f t="shared" si="59"/>
        <v>0</v>
      </c>
      <c r="AV91" s="27">
        <f t="shared" si="60"/>
        <v>0</v>
      </c>
      <c r="AW91" s="27">
        <f t="shared" si="61"/>
        <v>0</v>
      </c>
      <c r="AX91" s="27">
        <f t="shared" si="62"/>
        <v>0</v>
      </c>
      <c r="AY91" s="27">
        <f t="shared" si="63"/>
        <v>0</v>
      </c>
      <c r="AZ91" s="21"/>
      <c r="BB91" s="21">
        <f t="shared" si="64"/>
        <v>462.45</v>
      </c>
      <c r="BC91" s="27">
        <f t="shared" si="35"/>
        <v>8416.5949999999993</v>
      </c>
      <c r="BD91" s="27">
        <f t="shared" si="36"/>
        <v>100999.13999999998</v>
      </c>
      <c r="BE91" s="27">
        <f t="shared" si="37"/>
        <v>504995.7</v>
      </c>
      <c r="BF91" s="27">
        <f t="shared" si="38"/>
        <v>706993.97999999986</v>
      </c>
      <c r="BG91" s="27">
        <f t="shared" si="39"/>
        <v>1009991.4</v>
      </c>
      <c r="BH91" s="27">
        <f t="shared" si="65"/>
        <v>18.200010811979674</v>
      </c>
      <c r="BK91" s="21">
        <f t="shared" si="66"/>
        <v>462.45</v>
      </c>
      <c r="BL91" s="21">
        <f t="shared" si="67"/>
        <v>6243.0749999999989</v>
      </c>
      <c r="BM91" s="21">
        <f t="shared" si="67"/>
        <v>74916.899999999994</v>
      </c>
      <c r="BN91" s="21">
        <f t="shared" si="40"/>
        <v>374584.5</v>
      </c>
      <c r="BO91" s="21">
        <f t="shared" si="40"/>
        <v>524418.29999999981</v>
      </c>
      <c r="BP91" s="21">
        <f t="shared" si="40"/>
        <v>749169</v>
      </c>
      <c r="BQ91" s="27">
        <f t="shared" si="68"/>
        <v>13.499999999999998</v>
      </c>
    </row>
    <row r="92" spans="2:70" x14ac:dyDescent="0.25">
      <c r="B92" t="str">
        <f t="shared" ref="B92:G92" si="78">B56</f>
        <v>DataCentrum SCIRT</v>
      </c>
      <c r="C92" s="23">
        <f t="shared" si="78"/>
        <v>43510</v>
      </c>
      <c r="D92" s="23">
        <f t="shared" si="78"/>
        <v>45291</v>
      </c>
      <c r="E92">
        <f t="shared" si="78"/>
        <v>13</v>
      </c>
      <c r="F92">
        <f t="shared" si="78"/>
        <v>4</v>
      </c>
      <c r="G92">
        <f t="shared" si="78"/>
        <v>1</v>
      </c>
      <c r="H92" s="28">
        <v>205.74</v>
      </c>
      <c r="I92" s="28">
        <f>I56</f>
        <v>0</v>
      </c>
      <c r="J92" s="29">
        <f>J56</f>
        <v>1</v>
      </c>
      <c r="K92" s="30">
        <f>M60</f>
        <v>1845.6591666666666</v>
      </c>
      <c r="L92" s="30">
        <f>N60</f>
        <v>22147.91</v>
      </c>
      <c r="M92" s="22">
        <f>O60</f>
        <v>110739.55</v>
      </c>
      <c r="N92" s="22">
        <f>P60</f>
        <v>155035.37</v>
      </c>
      <c r="O92" s="22">
        <f>Q60</f>
        <v>221479.1</v>
      </c>
      <c r="P92" s="22">
        <f t="shared" si="42"/>
        <v>8.9708329282913706</v>
      </c>
      <c r="R92" s="27">
        <f t="shared" si="43"/>
        <v>0</v>
      </c>
      <c r="T92" s="27">
        <f t="shared" si="44"/>
        <v>0</v>
      </c>
      <c r="U92" s="27">
        <f t="shared" si="45"/>
        <v>0</v>
      </c>
      <c r="V92" s="27">
        <f t="shared" si="46"/>
        <v>0</v>
      </c>
      <c r="W92" s="27">
        <f t="shared" si="47"/>
        <v>0</v>
      </c>
      <c r="X92" s="27">
        <f t="shared" si="48"/>
        <v>0</v>
      </c>
      <c r="AA92" s="27">
        <f t="shared" si="49"/>
        <v>205.74</v>
      </c>
      <c r="AB92" s="39">
        <f>L60</f>
        <v>8.9708329282913706</v>
      </c>
      <c r="AC92" s="27">
        <f t="shared" si="50"/>
        <v>1845.6591666666666</v>
      </c>
      <c r="AD92" s="27">
        <f t="shared" si="51"/>
        <v>22147.91</v>
      </c>
      <c r="AE92" s="27">
        <f t="shared" si="52"/>
        <v>110739.55</v>
      </c>
      <c r="AF92" s="27">
        <f t="shared" si="53"/>
        <v>155035.37</v>
      </c>
      <c r="AG92" s="27">
        <f t="shared" si="54"/>
        <v>221479.1</v>
      </c>
      <c r="AH92" s="21">
        <f t="shared" si="34"/>
        <v>8.9708329282913706</v>
      </c>
      <c r="AJ92" s="27"/>
      <c r="AL92" s="27"/>
      <c r="AM92" s="27">
        <f t="shared" si="55"/>
        <v>0</v>
      </c>
      <c r="AN92" s="27">
        <f t="shared" si="56"/>
        <v>0</v>
      </c>
      <c r="AO92" s="27">
        <f t="shared" si="57"/>
        <v>0</v>
      </c>
      <c r="AP92" s="27">
        <f t="shared" si="58"/>
        <v>0</v>
      </c>
      <c r="AQ92" s="21"/>
      <c r="AS92" s="27"/>
      <c r="AU92" s="27">
        <f t="shared" si="59"/>
        <v>0</v>
      </c>
      <c r="AV92" s="27">
        <f t="shared" si="60"/>
        <v>0</v>
      </c>
      <c r="AW92" s="27">
        <f t="shared" si="61"/>
        <v>0</v>
      </c>
      <c r="AX92" s="27">
        <f t="shared" si="62"/>
        <v>0</v>
      </c>
      <c r="AY92" s="27">
        <f t="shared" si="63"/>
        <v>0</v>
      </c>
      <c r="AZ92" s="21"/>
      <c r="BB92" s="21">
        <f t="shared" si="64"/>
        <v>205.74</v>
      </c>
      <c r="BC92" s="27">
        <f t="shared" si="35"/>
        <v>1845.6591666666666</v>
      </c>
      <c r="BD92" s="27">
        <f t="shared" si="36"/>
        <v>22147.91</v>
      </c>
      <c r="BE92" s="27">
        <f t="shared" si="37"/>
        <v>110739.55</v>
      </c>
      <c r="BF92" s="27">
        <f t="shared" si="38"/>
        <v>155035.37</v>
      </c>
      <c r="BG92" s="27">
        <f t="shared" si="39"/>
        <v>221479.1</v>
      </c>
      <c r="BH92" s="27">
        <f t="shared" si="65"/>
        <v>8.9708329282913706</v>
      </c>
      <c r="BK92" s="21">
        <f t="shared" si="66"/>
        <v>205.74</v>
      </c>
      <c r="BL92" s="21">
        <f t="shared" si="67"/>
        <v>0</v>
      </c>
      <c r="BM92" s="21">
        <f t="shared" si="67"/>
        <v>0</v>
      </c>
      <c r="BN92" s="21">
        <f t="shared" si="40"/>
        <v>0</v>
      </c>
      <c r="BO92" s="21">
        <f t="shared" si="40"/>
        <v>0</v>
      </c>
      <c r="BP92" s="21">
        <f t="shared" si="40"/>
        <v>0</v>
      </c>
      <c r="BQ92" s="27">
        <f t="shared" si="68"/>
        <v>0</v>
      </c>
    </row>
    <row r="93" spans="2:70" x14ac:dyDescent="0.25">
      <c r="B93" t="s">
        <v>64</v>
      </c>
      <c r="C93" s="40" t="s">
        <v>76</v>
      </c>
      <c r="D93" s="41" t="s">
        <v>77</v>
      </c>
      <c r="H93" s="28">
        <v>817.76</v>
      </c>
      <c r="I93" s="28">
        <v>40.9</v>
      </c>
      <c r="J93" s="29">
        <v>17</v>
      </c>
      <c r="K93" s="30">
        <f>M78</f>
        <v>15500.609999999999</v>
      </c>
      <c r="L93" s="30">
        <f>N78</f>
        <v>186007.32</v>
      </c>
      <c r="M93" s="22">
        <f>O78</f>
        <v>1083036.6000000001</v>
      </c>
      <c r="N93" s="22">
        <f>P78</f>
        <v>1516251.24</v>
      </c>
      <c r="O93" s="22">
        <f>Q78</f>
        <v>2166073.2000000002</v>
      </c>
      <c r="P93" s="22">
        <f t="shared" si="42"/>
        <v>18.954962336137744</v>
      </c>
      <c r="R93" s="27">
        <f t="shared" si="43"/>
        <v>40.9</v>
      </c>
      <c r="S93" s="39">
        <f>L75</f>
        <v>7.5</v>
      </c>
      <c r="T93" s="27">
        <f t="shared" si="44"/>
        <v>306.75</v>
      </c>
      <c r="U93" s="27">
        <f t="shared" si="45"/>
        <v>3681</v>
      </c>
      <c r="V93" s="27">
        <f t="shared" si="46"/>
        <v>18405</v>
      </c>
      <c r="W93" s="27">
        <f t="shared" si="47"/>
        <v>25767</v>
      </c>
      <c r="X93" s="27">
        <f t="shared" si="48"/>
        <v>36810</v>
      </c>
      <c r="Y93" s="21">
        <f t="shared" si="71"/>
        <v>7.5</v>
      </c>
      <c r="AA93" s="27">
        <f t="shared" si="49"/>
        <v>817.76</v>
      </c>
      <c r="AB93" s="39">
        <f>L76+L77</f>
        <v>4.7</v>
      </c>
      <c r="AC93" s="27">
        <f t="shared" si="50"/>
        <v>3843.4720000000002</v>
      </c>
      <c r="AD93" s="27">
        <f t="shared" si="51"/>
        <v>46121.664000000004</v>
      </c>
      <c r="AE93" s="27">
        <f t="shared" si="52"/>
        <v>230608.32</v>
      </c>
      <c r="AF93" s="27">
        <f t="shared" si="53"/>
        <v>322851.64800000004</v>
      </c>
      <c r="AG93" s="27">
        <f t="shared" si="54"/>
        <v>461216.64</v>
      </c>
      <c r="AH93" s="21">
        <f t="shared" si="34"/>
        <v>4.7</v>
      </c>
      <c r="AJ93" s="27"/>
      <c r="AK93" s="39"/>
      <c r="AL93" s="27"/>
      <c r="AM93" s="27">
        <f t="shared" si="55"/>
        <v>0</v>
      </c>
      <c r="AN93" s="27">
        <f t="shared" si="56"/>
        <v>0</v>
      </c>
      <c r="AO93" s="27">
        <f t="shared" si="57"/>
        <v>0</v>
      </c>
      <c r="AP93" s="27">
        <f t="shared" si="58"/>
        <v>0</v>
      </c>
      <c r="AQ93" s="21"/>
      <c r="AS93" s="27"/>
      <c r="AU93" s="27">
        <f t="shared" si="59"/>
        <v>0</v>
      </c>
      <c r="AV93" s="27">
        <f t="shared" si="60"/>
        <v>0</v>
      </c>
      <c r="AW93" s="27">
        <f t="shared" si="61"/>
        <v>0</v>
      </c>
      <c r="AX93" s="27">
        <f t="shared" si="62"/>
        <v>0</v>
      </c>
      <c r="AY93" s="27">
        <f t="shared" si="63"/>
        <v>0</v>
      </c>
      <c r="AZ93" s="21"/>
      <c r="BB93" s="21">
        <f t="shared" si="64"/>
        <v>776.86</v>
      </c>
      <c r="BC93" s="27">
        <f t="shared" si="35"/>
        <v>15193.859999999999</v>
      </c>
      <c r="BD93" s="27">
        <f t="shared" si="36"/>
        <v>182326.32</v>
      </c>
      <c r="BE93" s="27">
        <f t="shared" si="37"/>
        <v>1064631.6000000001</v>
      </c>
      <c r="BF93" s="27">
        <f t="shared" si="38"/>
        <v>1490484.24</v>
      </c>
      <c r="BG93" s="27">
        <f t="shared" si="39"/>
        <v>2129263.2000000002</v>
      </c>
      <c r="BH93" s="27">
        <f t="shared" si="65"/>
        <v>19.558041345931056</v>
      </c>
      <c r="BK93" s="21">
        <f t="shared" si="66"/>
        <v>776.86</v>
      </c>
      <c r="BL93" s="21">
        <f t="shared" si="67"/>
        <v>11350.387999999999</v>
      </c>
      <c r="BM93" s="21">
        <f t="shared" si="67"/>
        <v>136204.65600000002</v>
      </c>
      <c r="BN93" s="21">
        <f t="shared" si="40"/>
        <v>834023.28</v>
      </c>
      <c r="BO93" s="21">
        <f t="shared" si="40"/>
        <v>1167632.5919999999</v>
      </c>
      <c r="BP93" s="21">
        <f t="shared" si="40"/>
        <v>1668046.56</v>
      </c>
      <c r="BQ93" s="27">
        <f t="shared" si="68"/>
        <v>14.61059650387457</v>
      </c>
    </row>
    <row r="94" spans="2:70" x14ac:dyDescent="0.25">
      <c r="B94" t="s">
        <v>78</v>
      </c>
      <c r="C94" s="40" t="s">
        <v>76</v>
      </c>
      <c r="D94" s="41" t="s">
        <v>77</v>
      </c>
      <c r="E94" s="166">
        <v>189</v>
      </c>
      <c r="H94" s="28">
        <v>3061.38</v>
      </c>
      <c r="I94" s="28"/>
      <c r="J94" s="29">
        <v>40</v>
      </c>
      <c r="K94" s="30">
        <f>M70</f>
        <v>91458.569400000008</v>
      </c>
      <c r="L94" s="30">
        <f>N70</f>
        <v>1097502.8328</v>
      </c>
      <c r="M94" s="22">
        <f>O70</f>
        <v>5727514.2000000002</v>
      </c>
      <c r="N94" s="22">
        <f>P70</f>
        <v>8018519.8799999999</v>
      </c>
      <c r="O94" s="22">
        <f>Q70</f>
        <v>11455028.4</v>
      </c>
      <c r="P94" s="22">
        <f t="shared" si="42"/>
        <v>29.874948356623481</v>
      </c>
      <c r="R94" s="27">
        <f t="shared" si="43"/>
        <v>0</v>
      </c>
      <c r="T94" s="27">
        <f t="shared" si="44"/>
        <v>0</v>
      </c>
      <c r="U94" s="27">
        <f t="shared" si="45"/>
        <v>0</v>
      </c>
      <c r="V94" s="27">
        <f t="shared" si="46"/>
        <v>0</v>
      </c>
      <c r="W94" s="27">
        <f t="shared" si="47"/>
        <v>0</v>
      </c>
      <c r="X94" s="27">
        <f t="shared" si="48"/>
        <v>0</v>
      </c>
      <c r="AA94" s="27">
        <f t="shared" si="49"/>
        <v>3061.38</v>
      </c>
      <c r="AB94">
        <f>L66</f>
        <v>4.5</v>
      </c>
      <c r="AC94" s="27">
        <f>M66+M67</f>
        <v>16764.3</v>
      </c>
      <c r="AD94" s="27">
        <f t="shared" si="51"/>
        <v>201171.59999999998</v>
      </c>
      <c r="AE94" s="27">
        <f t="shared" si="52"/>
        <v>1005857.9999999999</v>
      </c>
      <c r="AF94" s="27">
        <f t="shared" si="53"/>
        <v>1408201.1999999997</v>
      </c>
      <c r="AG94" s="27">
        <f t="shared" si="54"/>
        <v>2011715.9999999998</v>
      </c>
      <c r="AH94" s="21">
        <f t="shared" si="34"/>
        <v>5.4760598161613387</v>
      </c>
      <c r="AJ94" s="27">
        <f>AA94</f>
        <v>3061.38</v>
      </c>
      <c r="AK94">
        <f>AL94/AJ94</f>
        <v>3.1396069746323549</v>
      </c>
      <c r="AL94" s="27">
        <f>M68+M69</f>
        <v>9611.5299999999988</v>
      </c>
      <c r="AM94" s="27">
        <f t="shared" si="55"/>
        <v>115338.35999999999</v>
      </c>
      <c r="AN94" s="27">
        <f t="shared" si="56"/>
        <v>576691.79999999993</v>
      </c>
      <c r="AO94" s="27">
        <f t="shared" si="57"/>
        <v>807368.5199999999</v>
      </c>
      <c r="AP94" s="27">
        <f t="shared" si="58"/>
        <v>1153383.5999999999</v>
      </c>
      <c r="AQ94" s="21">
        <f t="shared" si="76"/>
        <v>3.1396069746323545</v>
      </c>
      <c r="AS94" s="27"/>
      <c r="AU94" s="27">
        <f t="shared" si="59"/>
        <v>0</v>
      </c>
      <c r="AV94" s="27">
        <f t="shared" si="60"/>
        <v>0</v>
      </c>
      <c r="AW94" s="27">
        <f t="shared" si="61"/>
        <v>0</v>
      </c>
      <c r="AX94" s="27">
        <f t="shared" si="62"/>
        <v>0</v>
      </c>
      <c r="AY94" s="27">
        <f t="shared" si="63"/>
        <v>0</v>
      </c>
      <c r="AZ94" s="21"/>
      <c r="BB94" s="21">
        <f t="shared" si="64"/>
        <v>3061.38</v>
      </c>
      <c r="BC94" s="27">
        <f t="shared" si="35"/>
        <v>91458.569400000008</v>
      </c>
      <c r="BD94" s="27">
        <f t="shared" si="36"/>
        <v>1097502.8328</v>
      </c>
      <c r="BE94" s="27">
        <f t="shared" si="37"/>
        <v>5727514.2000000002</v>
      </c>
      <c r="BF94" s="27">
        <f t="shared" si="38"/>
        <v>8018519.8799999999</v>
      </c>
      <c r="BG94" s="27">
        <f t="shared" si="39"/>
        <v>11455028.4</v>
      </c>
      <c r="BH94" s="27">
        <f t="shared" si="65"/>
        <v>29.874948356623484</v>
      </c>
      <c r="BK94" s="21">
        <f t="shared" si="66"/>
        <v>3061.38</v>
      </c>
      <c r="BL94" s="21">
        <f t="shared" si="67"/>
        <v>65082.739400000006</v>
      </c>
      <c r="BM94" s="21">
        <f t="shared" si="67"/>
        <v>780992.87280000001</v>
      </c>
      <c r="BN94" s="21">
        <f t="shared" si="40"/>
        <v>4144964.4000000004</v>
      </c>
      <c r="BO94" s="21">
        <f t="shared" si="40"/>
        <v>5802950.1600000001</v>
      </c>
      <c r="BP94" s="21">
        <f t="shared" si="40"/>
        <v>8289928.8000000007</v>
      </c>
      <c r="BQ94" s="27">
        <f t="shared" si="68"/>
        <v>21.259281565829792</v>
      </c>
    </row>
    <row r="95" spans="2:70" s="33" customFormat="1" ht="15.75" thickBot="1" x14ac:dyDescent="0.3">
      <c r="B95" s="33" t="s">
        <v>79</v>
      </c>
      <c r="C95" s="47"/>
      <c r="D95" s="47"/>
      <c r="H95" s="48"/>
      <c r="I95" s="48"/>
      <c r="J95" s="49">
        <v>4</v>
      </c>
      <c r="K95" s="49"/>
      <c r="L95" s="50"/>
      <c r="M95" s="51"/>
      <c r="N95" s="51"/>
      <c r="O95" s="51"/>
      <c r="P95" s="59"/>
      <c r="Q95" s="25"/>
      <c r="R95" s="52"/>
      <c r="T95" s="52"/>
      <c r="U95" s="52"/>
      <c r="V95" s="52"/>
      <c r="W95" s="52"/>
      <c r="X95" s="52"/>
      <c r="Y95" s="57"/>
      <c r="Z95"/>
      <c r="AA95" s="52"/>
      <c r="AC95" s="52"/>
      <c r="AD95" s="52"/>
      <c r="AE95" s="52"/>
      <c r="AF95" s="52"/>
      <c r="AG95" s="52"/>
      <c r="AH95" s="57"/>
      <c r="AI95"/>
      <c r="AJ95" s="52"/>
      <c r="AL95" s="52"/>
      <c r="AM95" s="52"/>
      <c r="AN95" s="52"/>
      <c r="AO95" s="52"/>
      <c r="AP95" s="52"/>
      <c r="AQ95" s="57"/>
      <c r="AR95"/>
      <c r="AS95" s="52"/>
      <c r="AU95" s="52"/>
      <c r="AV95" s="52"/>
      <c r="AW95" s="52"/>
      <c r="AX95" s="52"/>
      <c r="AY95" s="52"/>
      <c r="AZ95" s="57"/>
      <c r="BA95"/>
      <c r="BB95" s="34"/>
      <c r="BC95" s="34"/>
      <c r="BD95" s="52"/>
      <c r="BE95" s="52"/>
      <c r="BF95" s="52"/>
      <c r="BG95" s="52"/>
      <c r="BH95" s="25"/>
      <c r="BI95" s="25"/>
      <c r="BK95" s="34"/>
      <c r="BL95" s="34"/>
      <c r="BM95" s="52"/>
      <c r="BN95" s="52"/>
      <c r="BO95" s="52"/>
      <c r="BP95" s="52"/>
      <c r="BQ95" s="25"/>
      <c r="BR95" s="25"/>
    </row>
    <row r="96" spans="2:70" s="26" customFormat="1" ht="16.5" thickTop="1" thickBot="1" x14ac:dyDescent="0.3">
      <c r="E96" s="26">
        <f>SUM(E84:E95)</f>
        <v>1083</v>
      </c>
      <c r="H96" s="46">
        <f>SUM(H84:H94)</f>
        <v>18756.439999999999</v>
      </c>
      <c r="I96" s="46">
        <f>SUM(I84:I94)</f>
        <v>196.22</v>
      </c>
      <c r="J96" s="46">
        <f>SUM(J84:J95)</f>
        <v>244</v>
      </c>
      <c r="K96" s="46">
        <f>SUM(K84:K94)</f>
        <v>350682.40116666665</v>
      </c>
      <c r="L96" s="46">
        <f>SUM(L84:L94)</f>
        <v>4208188.8140000002</v>
      </c>
      <c r="M96" s="46">
        <f>SUM(M84:M94)</f>
        <v>21433944.105999999</v>
      </c>
      <c r="N96" s="46">
        <f>SUM(N84:N94)</f>
        <v>30007521.748399999</v>
      </c>
      <c r="O96" s="46">
        <f>SUM(O84:O94)</f>
        <v>42867888.211999997</v>
      </c>
      <c r="P96" s="53">
        <f>L96/H96/12</f>
        <v>18.696639723032021</v>
      </c>
      <c r="Q96" s="54" t="s">
        <v>80</v>
      </c>
      <c r="R96" s="32">
        <f>SUM(R84:R94)</f>
        <v>196.22</v>
      </c>
      <c r="T96" s="32">
        <f>SUM(T84:T94)</f>
        <v>1448.7529999999999</v>
      </c>
      <c r="U96" s="32">
        <f>SUM(U84:U94)</f>
        <v>17385.036</v>
      </c>
      <c r="V96" s="32">
        <f>SUM(V84:V94)</f>
        <v>86925.18</v>
      </c>
      <c r="W96" s="32">
        <f>SUM(W84:W94)</f>
        <v>121695.25199999999</v>
      </c>
      <c r="X96" s="32">
        <f>SUM(X84:X94)</f>
        <v>173850.36</v>
      </c>
      <c r="Y96" s="58">
        <f t="shared" si="71"/>
        <v>7.3833095505045359</v>
      </c>
      <c r="Z96" s="54" t="s">
        <v>80</v>
      </c>
      <c r="AA96" s="32">
        <f>SUM(AA84:AA94)</f>
        <v>18756.439999999999</v>
      </c>
      <c r="AC96" s="32">
        <f>SUM(AC84:AC94)</f>
        <v>86036.214166666658</v>
      </c>
      <c r="AD96" s="32">
        <f>SUM(AD84:AD94)</f>
        <v>1032434.57</v>
      </c>
      <c r="AE96" s="32">
        <f>SUM(AE84:AE94)</f>
        <v>5162172.8499999996</v>
      </c>
      <c r="AF96" s="32">
        <f>SUM(AF84:AF94)</f>
        <v>7227041.9899999984</v>
      </c>
      <c r="AG96" s="32">
        <f>SUM(AG84:AG94)</f>
        <v>10324345.699999999</v>
      </c>
      <c r="AH96" s="58">
        <f>AC96/AA96</f>
        <v>4.5870225995267049</v>
      </c>
      <c r="AI96" s="54" t="s">
        <v>80</v>
      </c>
      <c r="AJ96" s="32">
        <f>SUM(AJ84:AJ94)</f>
        <v>5061.68</v>
      </c>
      <c r="AL96" s="32">
        <f>SUM(AL84:AL94)</f>
        <v>18775.29</v>
      </c>
      <c r="AM96" s="32">
        <f>SUM(AM84:AM94)</f>
        <v>225303.47999999998</v>
      </c>
      <c r="AN96" s="32">
        <f>SUM(AN84:AN94)</f>
        <v>1126517.3999999999</v>
      </c>
      <c r="AO96" s="32">
        <f>SUM(AO84:AO94)</f>
        <v>1577124.3599999999</v>
      </c>
      <c r="AP96" s="32">
        <f>SUM(AP84:AP94)</f>
        <v>2253034.7999999998</v>
      </c>
      <c r="AQ96" s="58">
        <f t="shared" ref="AQ96" si="79">AM96/AJ96/12</f>
        <v>3.7093000742836364</v>
      </c>
      <c r="AR96" s="54" t="s">
        <v>80</v>
      </c>
      <c r="AS96" s="32">
        <f>SUM(AS84:AS94)</f>
        <v>363.68</v>
      </c>
      <c r="AU96" s="32">
        <f>SUM(AU84:AU94)</f>
        <v>5455.2</v>
      </c>
      <c r="AV96" s="32">
        <f>SUM(AV84:AV94)</f>
        <v>65462.399999999994</v>
      </c>
      <c r="AW96" s="32">
        <f>SUM(AW84:AW94)</f>
        <v>327312</v>
      </c>
      <c r="AX96" s="32">
        <f>SUM(AX84:AX94)</f>
        <v>458236.79999999993</v>
      </c>
      <c r="AY96" s="32">
        <f>SUM(AY84:AY94)</f>
        <v>654624</v>
      </c>
      <c r="AZ96" s="58">
        <f t="shared" ref="AZ96" si="80">AV96/AS96/12</f>
        <v>14.999999999999998</v>
      </c>
      <c r="BA96" s="54" t="s">
        <v>80</v>
      </c>
      <c r="BB96" s="32">
        <f>SUM(BB84:BB95)</f>
        <v>18196.539999999997</v>
      </c>
      <c r="BC96" s="32">
        <f t="shared" ref="BC96:BD96" si="81">SUM(BC84:BC95)</f>
        <v>343778.44816666667</v>
      </c>
      <c r="BD96" s="32">
        <f t="shared" si="81"/>
        <v>4125341.3780000005</v>
      </c>
      <c r="BE96" s="32">
        <f>SUM(BE84:BE95)</f>
        <v>21019706.925999999</v>
      </c>
      <c r="BF96" s="32">
        <f t="shared" ref="BF96" si="82">SUM(BF84:BF95)</f>
        <v>29427589.696400002</v>
      </c>
      <c r="BG96" s="32">
        <f t="shared" ref="BG96" si="83">SUM(BG84:BG95)</f>
        <v>42039413.851999998</v>
      </c>
      <c r="BH96" s="53">
        <f>BC96/BB96</f>
        <v>18.892517377845827</v>
      </c>
      <c r="BI96" s="54" t="s">
        <v>80</v>
      </c>
      <c r="BK96" s="32">
        <f>SUM(BK84:BK95)</f>
        <v>18196.539999999997</v>
      </c>
      <c r="BL96" s="32">
        <f t="shared" ref="BL96:BM96" si="84">SUM(BL84:BL95)</f>
        <v>238966.94400000002</v>
      </c>
      <c r="BM96" s="32">
        <f t="shared" si="84"/>
        <v>2867603.3279999997</v>
      </c>
      <c r="BN96" s="32">
        <f>SUM(BN84:BN95)</f>
        <v>14731016.676000001</v>
      </c>
      <c r="BO96" s="32">
        <f t="shared" ref="BO96:BP96" si="85">SUM(BO84:BO95)</f>
        <v>20623423.346400004</v>
      </c>
      <c r="BP96" s="32">
        <f t="shared" si="85"/>
        <v>29462033.352000002</v>
      </c>
      <c r="BQ96" s="53">
        <f t="shared" si="68"/>
        <v>13.13254849548321</v>
      </c>
      <c r="BR96" s="54" t="s">
        <v>80</v>
      </c>
    </row>
    <row r="97" spans="1:70" ht="15.75" thickBot="1" x14ac:dyDescent="0.3">
      <c r="H97" s="27"/>
      <c r="I97" s="27"/>
      <c r="L97" s="27"/>
      <c r="O97" s="21"/>
      <c r="P97" s="55">
        <f>(K96-K92)/(H96-H92)</f>
        <v>18.804505598171499</v>
      </c>
      <c r="Q97" s="56" t="s">
        <v>81</v>
      </c>
      <c r="AH97" s="55">
        <f>(AC96-AC92)/(AA96-AA92)</f>
        <v>4.5384031330354118</v>
      </c>
      <c r="AI97" s="56" t="s">
        <v>81</v>
      </c>
      <c r="BH97" s="55">
        <f>(BC96-BC92)/(BB96-BB92)</f>
        <v>19.005980223225208</v>
      </c>
      <c r="BI97" s="56" t="s">
        <v>81</v>
      </c>
      <c r="BQ97" s="55">
        <f>(BL96-BL92)/(BK96-BK92)</f>
        <v>13.28273028436757</v>
      </c>
      <c r="BR97" s="56" t="s">
        <v>81</v>
      </c>
    </row>
    <row r="98" spans="1:70" x14ac:dyDescent="0.25">
      <c r="H98" s="27"/>
      <c r="I98" s="27"/>
      <c r="O98" s="21"/>
      <c r="P98" s="26"/>
      <c r="BH98" s="31"/>
    </row>
    <row r="99" spans="1:70" x14ac:dyDescent="0.25">
      <c r="H99" s="27"/>
      <c r="I99" s="27"/>
      <c r="O99" s="21"/>
      <c r="P99" s="26"/>
      <c r="BH99" s="31"/>
    </row>
    <row r="101" spans="1:70" s="130" customFormat="1" ht="105.75" thickBot="1" x14ac:dyDescent="0.3">
      <c r="A101" s="42" t="s">
        <v>82</v>
      </c>
      <c r="B101" s="42" t="s">
        <v>73</v>
      </c>
      <c r="C101" s="42" t="s">
        <v>83</v>
      </c>
      <c r="D101" s="42" t="str">
        <f>R82</f>
        <v>skladové priestory</v>
      </c>
      <c r="E101" s="42" t="str">
        <f>AA82</f>
        <v>prevádzkové náklady</v>
      </c>
      <c r="F101" s="42" t="str">
        <f>AJ82</f>
        <v>nábytok</v>
      </c>
      <c r="G101" s="42" t="str">
        <f>AS82</f>
        <v>obchodné priestory</v>
      </c>
      <c r="H101" s="134" t="str">
        <f>BB82</f>
        <v>prenájom bez skladových a obchodných priestorov</v>
      </c>
      <c r="I101" s="42" t="str">
        <f>BK82</f>
        <v>prenájom bez prevádzkových nákladov, nábytku, skladových a obchodných priestorov</v>
      </c>
      <c r="J101" s="42" t="s">
        <v>84</v>
      </c>
      <c r="K101" s="42" t="s">
        <v>85</v>
      </c>
      <c r="L101" s="130" t="s">
        <v>80</v>
      </c>
      <c r="M101" s="130" t="s">
        <v>86</v>
      </c>
      <c r="N101" s="130" t="s">
        <v>67</v>
      </c>
      <c r="O101" s="130" t="s">
        <v>68</v>
      </c>
      <c r="P101" s="130" t="s">
        <v>69</v>
      </c>
      <c r="Q101" s="130" t="s">
        <v>70</v>
      </c>
      <c r="R101" s="131" t="s">
        <v>71</v>
      </c>
      <c r="S101" s="130" t="s">
        <v>72</v>
      </c>
      <c r="Y101" s="132"/>
    </row>
    <row r="102" spans="1:70" ht="15.75" thickTop="1" x14ac:dyDescent="0.25">
      <c r="B102" t="str">
        <f>B84</f>
        <v>Račianska 4885,96</v>
      </c>
      <c r="C102" s="21">
        <f>K84</f>
        <v>65492.077999999994</v>
      </c>
      <c r="D102" s="21">
        <f>T84</f>
        <v>0</v>
      </c>
      <c r="E102" s="21">
        <f>AC84</f>
        <v>22231.117999999999</v>
      </c>
      <c r="F102" s="21">
        <f>AL84</f>
        <v>0</v>
      </c>
      <c r="G102" s="21">
        <f>AU84</f>
        <v>0</v>
      </c>
      <c r="H102" s="21">
        <f>BC84</f>
        <v>65492.077999999994</v>
      </c>
      <c r="I102" s="21">
        <f>BL84</f>
        <v>43260.959999999992</v>
      </c>
      <c r="J102" s="21">
        <f>'aktuálny stav_parkovacie_miesta'!E5+'aktuálny stav_parkovacie_miesta'!E6</f>
        <v>1600</v>
      </c>
      <c r="K102" s="27">
        <f>C102+J102</f>
        <v>67092.077999999994</v>
      </c>
      <c r="L102" t="s">
        <v>87</v>
      </c>
      <c r="M102" s="22">
        <f>P96</f>
        <v>18.696639723032021</v>
      </c>
      <c r="N102" s="129">
        <f>AH96</f>
        <v>4.5870225995267049</v>
      </c>
      <c r="O102" s="129">
        <f>AH96</f>
        <v>4.5870225995267049</v>
      </c>
      <c r="P102" s="129">
        <f>AQ96</f>
        <v>3.7093000742836364</v>
      </c>
      <c r="Q102" s="129">
        <f>AZ96</f>
        <v>14.999999999999998</v>
      </c>
      <c r="R102" s="129">
        <f>BH96</f>
        <v>18.892517377845827</v>
      </c>
      <c r="S102" s="129">
        <f>BQ96</f>
        <v>13.13254849548321</v>
      </c>
    </row>
    <row r="103" spans="1:70" x14ac:dyDescent="0.25">
      <c r="B103" t="str">
        <f t="shared" ref="B103:B112" si="86">B85</f>
        <v>Omnipolis 1620,96</v>
      </c>
      <c r="C103" s="21">
        <f t="shared" ref="C103:C112" si="87">K85</f>
        <v>27161.349599999998</v>
      </c>
      <c r="D103" s="21">
        <f t="shared" ref="D103:D112" si="88">T85</f>
        <v>0</v>
      </c>
      <c r="E103" s="21">
        <f t="shared" ref="E103:E112" si="89">AC85</f>
        <v>6077.2249999999995</v>
      </c>
      <c r="F103" s="21">
        <f t="shared" ref="F103:F112" si="90">AL85</f>
        <v>0</v>
      </c>
      <c r="G103" s="21">
        <f t="shared" ref="G103:G112" si="91">AU85</f>
        <v>0</v>
      </c>
      <c r="H103" s="21">
        <f t="shared" ref="H103:H112" si="92">BC85</f>
        <v>27161.349599999998</v>
      </c>
      <c r="I103" s="21">
        <f t="shared" ref="I103:I112" si="93">BL85</f>
        <v>21084.124599999999</v>
      </c>
      <c r="J103" s="21">
        <f>'aktuálny stav_parkovacie_miesta'!E7+'aktuálny stav_parkovacie_miesta'!E8</f>
        <v>566.20000000000005</v>
      </c>
      <c r="K103" s="27">
        <f t="shared" ref="K103:K112" si="94">C103+J103</f>
        <v>27727.549599999998</v>
      </c>
      <c r="L103" t="s">
        <v>81</v>
      </c>
      <c r="M103" s="22">
        <f>P97</f>
        <v>18.804505598171499</v>
      </c>
      <c r="N103" s="129"/>
      <c r="O103" s="129">
        <f>AH97</f>
        <v>4.5384031330354118</v>
      </c>
      <c r="P103" s="129"/>
      <c r="Q103" s="129"/>
      <c r="R103" s="129">
        <f>BH97</f>
        <v>19.005980223225208</v>
      </c>
      <c r="S103" s="129">
        <f>BQ97</f>
        <v>13.28273028436757</v>
      </c>
    </row>
    <row r="104" spans="1:70" x14ac:dyDescent="0.25">
      <c r="B104" t="str">
        <f t="shared" si="86"/>
        <v>Dunajská 1674</v>
      </c>
      <c r="C104" s="21">
        <f t="shared" si="87"/>
        <v>27955.8</v>
      </c>
      <c r="D104" s="21">
        <f t="shared" si="88"/>
        <v>0</v>
      </c>
      <c r="E104" s="21">
        <f t="shared" si="89"/>
        <v>5859</v>
      </c>
      <c r="F104" s="21">
        <f t="shared" si="90"/>
        <v>0</v>
      </c>
      <c r="G104" s="21">
        <f t="shared" si="91"/>
        <v>0</v>
      </c>
      <c r="H104" s="21">
        <f t="shared" si="92"/>
        <v>27955.8</v>
      </c>
      <c r="I104" s="21">
        <f t="shared" si="93"/>
        <v>22096.799999999999</v>
      </c>
      <c r="J104" s="21">
        <f>'aktuálny stav_parkovacie_miesta'!E9</f>
        <v>1800</v>
      </c>
      <c r="K104" s="27">
        <f t="shared" si="94"/>
        <v>29755.8</v>
      </c>
    </row>
    <row r="105" spans="1:70" x14ac:dyDescent="0.25">
      <c r="B105" t="str">
        <f t="shared" si="86"/>
        <v>Bussiness Garden Štefánikova 2,4 a 5 1797,79m2,zmluva č.1244/2015</v>
      </c>
      <c r="C105" s="21">
        <f t="shared" si="87"/>
        <v>34743.61</v>
      </c>
      <c r="D105" s="21">
        <f t="shared" si="88"/>
        <v>376.28</v>
      </c>
      <c r="E105" s="21">
        <f t="shared" si="89"/>
        <v>8563.9</v>
      </c>
      <c r="F105" s="21">
        <f t="shared" si="90"/>
        <v>0</v>
      </c>
      <c r="G105" s="21">
        <f t="shared" si="91"/>
        <v>0</v>
      </c>
      <c r="H105" s="21">
        <f t="shared" si="92"/>
        <v>34367.33</v>
      </c>
      <c r="I105" s="21">
        <f t="shared" si="93"/>
        <v>25803.43</v>
      </c>
      <c r="J105" s="21">
        <f>'aktuálny stav_parkovacie_miesta'!E10</f>
        <v>3003</v>
      </c>
      <c r="K105" s="27">
        <f t="shared" si="94"/>
        <v>37746.61</v>
      </c>
    </row>
    <row r="106" spans="1:70" x14ac:dyDescent="0.25">
      <c r="B106" t="str">
        <f t="shared" si="86"/>
        <v xml:space="preserve">Bussiness Garden Štefánikova 1,7 a 8 1421,46m2,zmluva 13/2016 </v>
      </c>
      <c r="C106" s="21">
        <f t="shared" si="87"/>
        <v>35054.14</v>
      </c>
      <c r="D106" s="21">
        <f t="shared" si="88"/>
        <v>765.72299999999996</v>
      </c>
      <c r="E106" s="21">
        <f t="shared" si="89"/>
        <v>7898.49</v>
      </c>
      <c r="F106" s="21">
        <f t="shared" si="90"/>
        <v>0</v>
      </c>
      <c r="G106" s="21">
        <f t="shared" si="91"/>
        <v>0</v>
      </c>
      <c r="H106" s="21">
        <f t="shared" si="92"/>
        <v>34288.417000000001</v>
      </c>
      <c r="I106" s="21">
        <f t="shared" si="93"/>
        <v>26389.927000000003</v>
      </c>
      <c r="J106" s="21">
        <f>'aktuálny stav_parkovacie_miesta'!E11+'aktuálny stav_parkovacie_miesta'!E12+'aktuálny stav_parkovacie_miesta'!E13+'aktuálny stav_parkovacie_miesta'!E14</f>
        <v>6304.5</v>
      </c>
      <c r="K106" s="27">
        <f t="shared" si="94"/>
        <v>41358.639999999999</v>
      </c>
    </row>
    <row r="107" spans="1:70" x14ac:dyDescent="0.25">
      <c r="B107" t="str">
        <f t="shared" si="86"/>
        <v>Bussiness Garden Štefánikova Shop a in 346,36, zmluva 98/2018</v>
      </c>
      <c r="C107" s="21">
        <f t="shared" si="87"/>
        <v>7070.97</v>
      </c>
      <c r="D107" s="21">
        <f t="shared" si="88"/>
        <v>0</v>
      </c>
      <c r="E107" s="21">
        <f t="shared" si="89"/>
        <v>1615.77</v>
      </c>
      <c r="F107" s="21">
        <f t="shared" si="90"/>
        <v>0</v>
      </c>
      <c r="G107" s="21">
        <f t="shared" si="91"/>
        <v>5455.2</v>
      </c>
      <c r="H107" s="21">
        <f t="shared" si="92"/>
        <v>1615.7700000000004</v>
      </c>
      <c r="I107" s="21">
        <f t="shared" si="93"/>
        <v>4.5474735088646412E-13</v>
      </c>
      <c r="J107" s="21">
        <f>'aktuálny stav_parkovacie_miesta'!E15</f>
        <v>600</v>
      </c>
      <c r="K107" s="27">
        <f t="shared" si="94"/>
        <v>7670.97</v>
      </c>
    </row>
    <row r="108" spans="1:70" x14ac:dyDescent="0.25">
      <c r="B108" t="str">
        <f t="shared" si="86"/>
        <v>Westend court 2000,30m2</v>
      </c>
      <c r="C108" s="21">
        <f t="shared" si="87"/>
        <v>35983.020000000004</v>
      </c>
      <c r="D108" s="21">
        <f t="shared" si="88"/>
        <v>0</v>
      </c>
      <c r="E108" s="21">
        <f t="shared" si="89"/>
        <v>9163.76</v>
      </c>
      <c r="F108" s="21">
        <f t="shared" si="90"/>
        <v>9163.76</v>
      </c>
      <c r="G108" s="21">
        <f t="shared" si="91"/>
        <v>0</v>
      </c>
      <c r="H108" s="21">
        <f t="shared" si="92"/>
        <v>35983.020000000004</v>
      </c>
      <c r="I108" s="21">
        <f t="shared" si="93"/>
        <v>17655.5</v>
      </c>
      <c r="J108" s="21">
        <f>'aktuálny stav_parkovacie_miesta'!E16</f>
        <v>3600</v>
      </c>
      <c r="K108" s="27">
        <f t="shared" si="94"/>
        <v>39583.020000000004</v>
      </c>
    </row>
    <row r="109" spans="1:70" x14ac:dyDescent="0.25">
      <c r="B109" t="str">
        <f t="shared" si="86"/>
        <v>Bussiness Garden Štefánikova 3.poschodie, zmluva 694/2020</v>
      </c>
      <c r="C109" s="21">
        <f t="shared" si="87"/>
        <v>8416.5949999999993</v>
      </c>
      <c r="D109" s="21">
        <f t="shared" si="88"/>
        <v>0</v>
      </c>
      <c r="E109" s="21">
        <f t="shared" si="89"/>
        <v>2173.52</v>
      </c>
      <c r="F109" s="21">
        <f t="shared" si="90"/>
        <v>0</v>
      </c>
      <c r="G109" s="21">
        <f t="shared" si="91"/>
        <v>0</v>
      </c>
      <c r="H109" s="21">
        <f t="shared" si="92"/>
        <v>8416.5949999999993</v>
      </c>
      <c r="I109" s="21">
        <f t="shared" si="93"/>
        <v>6243.0749999999989</v>
      </c>
      <c r="J109" s="21">
        <f>'aktuálny stav_parkovacie_miesta'!E17</f>
        <v>150</v>
      </c>
      <c r="K109" s="27">
        <f t="shared" si="94"/>
        <v>8566.5949999999993</v>
      </c>
    </row>
    <row r="110" spans="1:70" x14ac:dyDescent="0.25">
      <c r="B110" t="str">
        <f t="shared" si="86"/>
        <v>DataCentrum SCIRT</v>
      </c>
      <c r="C110" s="21">
        <f t="shared" si="87"/>
        <v>1845.6591666666666</v>
      </c>
      <c r="D110" s="21">
        <f t="shared" si="88"/>
        <v>0</v>
      </c>
      <c r="E110" s="21">
        <f t="shared" si="89"/>
        <v>1845.6591666666666</v>
      </c>
      <c r="F110" s="21">
        <f t="shared" si="90"/>
        <v>0</v>
      </c>
      <c r="G110" s="21">
        <f t="shared" si="91"/>
        <v>0</v>
      </c>
      <c r="H110" s="21">
        <f t="shared" si="92"/>
        <v>1845.6591666666666</v>
      </c>
      <c r="I110" s="21">
        <f t="shared" si="93"/>
        <v>0</v>
      </c>
      <c r="J110" s="21">
        <f>'aktuálny stav_parkovacie_miesta'!E18</f>
        <v>0</v>
      </c>
      <c r="K110" s="27">
        <f t="shared" si="94"/>
        <v>1845.6591666666666</v>
      </c>
    </row>
    <row r="111" spans="1:70" x14ac:dyDescent="0.25">
      <c r="B111" t="str">
        <f t="shared" si="86"/>
        <v>Bussiness Garden Štefánikova 3.poschdie B ľavá strana, 6. poschodie celé, zmluva 65/2021</v>
      </c>
      <c r="C111" s="21">
        <f t="shared" si="87"/>
        <v>15500.609999999999</v>
      </c>
      <c r="D111" s="21">
        <f t="shared" si="88"/>
        <v>306.75</v>
      </c>
      <c r="E111" s="21">
        <f t="shared" si="89"/>
        <v>3843.4720000000002</v>
      </c>
      <c r="F111" s="21">
        <f t="shared" si="90"/>
        <v>0</v>
      </c>
      <c r="G111" s="21">
        <f t="shared" si="91"/>
        <v>0</v>
      </c>
      <c r="H111" s="21">
        <f t="shared" si="92"/>
        <v>15193.859999999999</v>
      </c>
      <c r="I111" s="21">
        <f t="shared" si="93"/>
        <v>11350.387999999999</v>
      </c>
      <c r="J111" s="21">
        <f>'aktuálny stav_parkovacie_miesta'!E19</f>
        <v>2550</v>
      </c>
      <c r="K111" s="27">
        <f t="shared" si="94"/>
        <v>18050.61</v>
      </c>
    </row>
    <row r="112" spans="1:70" x14ac:dyDescent="0.25">
      <c r="B112" t="str">
        <f t="shared" si="86"/>
        <v>Westen court a gate</v>
      </c>
      <c r="C112" s="21">
        <f t="shared" si="87"/>
        <v>91458.569400000008</v>
      </c>
      <c r="D112" s="21">
        <f t="shared" si="88"/>
        <v>0</v>
      </c>
      <c r="E112" s="21">
        <f t="shared" si="89"/>
        <v>16764.3</v>
      </c>
      <c r="F112" s="21">
        <f t="shared" si="90"/>
        <v>9611.5299999999988</v>
      </c>
      <c r="G112" s="21">
        <f t="shared" si="91"/>
        <v>0</v>
      </c>
      <c r="H112" s="21">
        <f t="shared" si="92"/>
        <v>91458.569400000008</v>
      </c>
      <c r="I112" s="21">
        <f t="shared" si="93"/>
        <v>65082.739400000006</v>
      </c>
      <c r="J112" s="21">
        <f>'aktuálny stav_parkovacie_miesta'!E20</f>
        <v>4000</v>
      </c>
      <c r="K112" s="27">
        <f t="shared" si="94"/>
        <v>95458.569400000008</v>
      </c>
    </row>
    <row r="113" spans="1:11" x14ac:dyDescent="0.25">
      <c r="B113" s="26" t="s">
        <v>88</v>
      </c>
      <c r="C113" s="31">
        <f>SUM(C102:C112)</f>
        <v>350682.40116666665</v>
      </c>
      <c r="D113" s="31">
        <f t="shared" ref="D113:K113" si="95">SUM(D102:D112)</f>
        <v>1448.7529999999999</v>
      </c>
      <c r="E113" s="31">
        <f t="shared" si="95"/>
        <v>86036.214166666658</v>
      </c>
      <c r="F113" s="31">
        <f t="shared" si="95"/>
        <v>18775.29</v>
      </c>
      <c r="G113" s="31">
        <f t="shared" si="95"/>
        <v>5455.2</v>
      </c>
      <c r="H113" s="31">
        <f t="shared" si="95"/>
        <v>343778.44816666667</v>
      </c>
      <c r="I113" s="31">
        <f t="shared" si="95"/>
        <v>238966.94400000002</v>
      </c>
      <c r="J113" s="31">
        <f t="shared" si="95"/>
        <v>24173.7</v>
      </c>
      <c r="K113" s="31">
        <f t="shared" si="95"/>
        <v>374856.10116666672</v>
      </c>
    </row>
    <row r="114" spans="1:11" x14ac:dyDescent="0.25">
      <c r="C114" s="22"/>
      <c r="D114" s="27"/>
      <c r="E114" s="27"/>
      <c r="F114" s="27"/>
      <c r="G114" s="27"/>
      <c r="H114" s="27"/>
      <c r="I114" s="129"/>
    </row>
    <row r="115" spans="1:11" x14ac:dyDescent="0.25">
      <c r="A115" s="26" t="s">
        <v>89</v>
      </c>
      <c r="B115" t="str">
        <f>B84</f>
        <v>Račianska 4885,96</v>
      </c>
      <c r="C115" s="22">
        <f>C102*12</f>
        <v>785904.93599999999</v>
      </c>
      <c r="D115" s="22">
        <f t="shared" ref="D115:I115" si="96">D102*12</f>
        <v>0</v>
      </c>
      <c r="E115" s="22">
        <f t="shared" si="96"/>
        <v>266773.41599999997</v>
      </c>
      <c r="F115" s="22">
        <f t="shared" si="96"/>
        <v>0</v>
      </c>
      <c r="G115" s="22">
        <f t="shared" si="96"/>
        <v>0</v>
      </c>
      <c r="H115" s="22">
        <f t="shared" si="96"/>
        <v>785904.93599999999</v>
      </c>
      <c r="I115" s="22">
        <f t="shared" si="96"/>
        <v>519131.5199999999</v>
      </c>
      <c r="J115" s="22">
        <f t="shared" ref="J115:K115" si="97">J102*12</f>
        <v>19200</v>
      </c>
      <c r="K115" s="22">
        <f t="shared" si="97"/>
        <v>805104.93599999999</v>
      </c>
    </row>
    <row r="116" spans="1:11" x14ac:dyDescent="0.25">
      <c r="A116" s="26"/>
      <c r="B116" t="str">
        <f t="shared" ref="B116:B125" si="98">B85</f>
        <v>Omnipolis 1620,96</v>
      </c>
      <c r="C116" s="22">
        <f t="shared" ref="C116:I116" si="99">C103*12</f>
        <v>325936.19519999996</v>
      </c>
      <c r="D116" s="22">
        <f t="shared" si="99"/>
        <v>0</v>
      </c>
      <c r="E116" s="22">
        <f t="shared" si="99"/>
        <v>72926.7</v>
      </c>
      <c r="F116" s="22">
        <f t="shared" si="99"/>
        <v>0</v>
      </c>
      <c r="G116" s="22">
        <f t="shared" si="99"/>
        <v>0</v>
      </c>
      <c r="H116" s="22">
        <f t="shared" si="99"/>
        <v>325936.19519999996</v>
      </c>
      <c r="I116" s="22">
        <f t="shared" si="99"/>
        <v>253009.4952</v>
      </c>
      <c r="J116" s="22">
        <f t="shared" ref="J116:K116" si="100">J103*12</f>
        <v>6794.4000000000005</v>
      </c>
      <c r="K116" s="22">
        <f t="shared" si="100"/>
        <v>332730.59519999998</v>
      </c>
    </row>
    <row r="117" spans="1:11" x14ac:dyDescent="0.25">
      <c r="A117" s="26"/>
      <c r="B117" t="str">
        <f t="shared" si="98"/>
        <v>Dunajská 1674</v>
      </c>
      <c r="C117" s="22">
        <f t="shared" ref="C117:I117" si="101">C104*12</f>
        <v>335469.59999999998</v>
      </c>
      <c r="D117" s="22">
        <f t="shared" si="101"/>
        <v>0</v>
      </c>
      <c r="E117" s="22">
        <f t="shared" si="101"/>
        <v>70308</v>
      </c>
      <c r="F117" s="22">
        <f t="shared" si="101"/>
        <v>0</v>
      </c>
      <c r="G117" s="22">
        <f t="shared" si="101"/>
        <v>0</v>
      </c>
      <c r="H117" s="22">
        <f t="shared" si="101"/>
        <v>335469.59999999998</v>
      </c>
      <c r="I117" s="22">
        <f t="shared" si="101"/>
        <v>265161.59999999998</v>
      </c>
      <c r="J117" s="22">
        <f t="shared" ref="J117:K117" si="102">J104*12</f>
        <v>21600</v>
      </c>
      <c r="K117" s="22">
        <f t="shared" si="102"/>
        <v>357069.6</v>
      </c>
    </row>
    <row r="118" spans="1:11" x14ac:dyDescent="0.25">
      <c r="A118" s="26"/>
      <c r="B118" t="str">
        <f t="shared" si="98"/>
        <v>Bussiness Garden Štefánikova 2,4 a 5 1797,79m2,zmluva č.1244/2015</v>
      </c>
      <c r="C118" s="22">
        <f t="shared" ref="C118:I118" si="103">C105*12</f>
        <v>416923.32</v>
      </c>
      <c r="D118" s="22">
        <f t="shared" si="103"/>
        <v>4515.3599999999997</v>
      </c>
      <c r="E118" s="22">
        <f t="shared" si="103"/>
        <v>102766.79999999999</v>
      </c>
      <c r="F118" s="22">
        <f t="shared" si="103"/>
        <v>0</v>
      </c>
      <c r="G118" s="22">
        <f t="shared" si="103"/>
        <v>0</v>
      </c>
      <c r="H118" s="22">
        <f t="shared" si="103"/>
        <v>412407.96</v>
      </c>
      <c r="I118" s="22">
        <f t="shared" si="103"/>
        <v>309641.16000000003</v>
      </c>
      <c r="J118" s="22">
        <f t="shared" ref="J118:K118" si="104">J105*12</f>
        <v>36036</v>
      </c>
      <c r="K118" s="22">
        <f t="shared" si="104"/>
        <v>452959.32</v>
      </c>
    </row>
    <row r="119" spans="1:11" x14ac:dyDescent="0.25">
      <c r="A119" s="26"/>
      <c r="B119" t="str">
        <f t="shared" si="98"/>
        <v xml:space="preserve">Bussiness Garden Štefánikova 1,7 a 8 1421,46m2,zmluva 13/2016 </v>
      </c>
      <c r="C119" s="22">
        <f t="shared" ref="C119:I119" si="105">C106*12</f>
        <v>420649.68</v>
      </c>
      <c r="D119" s="22">
        <f t="shared" si="105"/>
        <v>9188.6759999999995</v>
      </c>
      <c r="E119" s="22">
        <f t="shared" si="105"/>
        <v>94781.88</v>
      </c>
      <c r="F119" s="22">
        <f t="shared" si="105"/>
        <v>0</v>
      </c>
      <c r="G119" s="22">
        <f t="shared" si="105"/>
        <v>0</v>
      </c>
      <c r="H119" s="22">
        <f t="shared" si="105"/>
        <v>411461.00400000002</v>
      </c>
      <c r="I119" s="22">
        <f t="shared" si="105"/>
        <v>316679.12400000007</v>
      </c>
      <c r="J119" s="22">
        <f t="shared" ref="J119:K119" si="106">J106*12</f>
        <v>75654</v>
      </c>
      <c r="K119" s="22">
        <f t="shared" si="106"/>
        <v>496303.68</v>
      </c>
    </row>
    <row r="120" spans="1:11" x14ac:dyDescent="0.25">
      <c r="A120" s="26"/>
      <c r="B120" t="str">
        <f t="shared" si="98"/>
        <v>Bussiness Garden Štefánikova Shop a in 346,36, zmluva 98/2018</v>
      </c>
      <c r="C120" s="22">
        <f t="shared" ref="C120:I120" si="107">C107*12</f>
        <v>84851.64</v>
      </c>
      <c r="D120" s="22">
        <f t="shared" si="107"/>
        <v>0</v>
      </c>
      <c r="E120" s="22">
        <f t="shared" si="107"/>
        <v>19389.239999999998</v>
      </c>
      <c r="F120" s="22">
        <f t="shared" si="107"/>
        <v>0</v>
      </c>
      <c r="G120" s="22">
        <f t="shared" si="107"/>
        <v>65462.399999999994</v>
      </c>
      <c r="H120" s="22">
        <f t="shared" si="107"/>
        <v>19389.240000000005</v>
      </c>
      <c r="I120" s="22">
        <f t="shared" si="107"/>
        <v>5.4569682106375694E-12</v>
      </c>
      <c r="J120" s="22">
        <f t="shared" ref="J120:K120" si="108">J107*12</f>
        <v>7200</v>
      </c>
      <c r="K120" s="22">
        <f t="shared" si="108"/>
        <v>92051.64</v>
      </c>
    </row>
    <row r="121" spans="1:11" x14ac:dyDescent="0.25">
      <c r="A121" s="26"/>
      <c r="B121" t="str">
        <f t="shared" si="98"/>
        <v>Westend court 2000,30m2</v>
      </c>
      <c r="C121" s="22">
        <f t="shared" ref="C121:I121" si="109">C108*12</f>
        <v>431796.24000000005</v>
      </c>
      <c r="D121" s="22">
        <f t="shared" si="109"/>
        <v>0</v>
      </c>
      <c r="E121" s="22">
        <f t="shared" si="109"/>
        <v>109965.12</v>
      </c>
      <c r="F121" s="22">
        <f t="shared" si="109"/>
        <v>109965.12</v>
      </c>
      <c r="G121" s="22">
        <f t="shared" si="109"/>
        <v>0</v>
      </c>
      <c r="H121" s="22">
        <f t="shared" si="109"/>
        <v>431796.24000000005</v>
      </c>
      <c r="I121" s="22">
        <f t="shared" si="109"/>
        <v>211866</v>
      </c>
      <c r="J121" s="22">
        <f t="shared" ref="J121:K121" si="110">J108*12</f>
        <v>43200</v>
      </c>
      <c r="K121" s="22">
        <f t="shared" si="110"/>
        <v>474996.24000000005</v>
      </c>
    </row>
    <row r="122" spans="1:11" x14ac:dyDescent="0.25">
      <c r="A122" s="26"/>
      <c r="B122" t="str">
        <f t="shared" si="98"/>
        <v>Bussiness Garden Štefánikova 3.poschodie, zmluva 694/2020</v>
      </c>
      <c r="C122" s="22">
        <f t="shared" ref="C122:I122" si="111">C109*12</f>
        <v>100999.13999999998</v>
      </c>
      <c r="D122" s="22">
        <f t="shared" si="111"/>
        <v>0</v>
      </c>
      <c r="E122" s="22">
        <f t="shared" si="111"/>
        <v>26082.239999999998</v>
      </c>
      <c r="F122" s="22">
        <f t="shared" si="111"/>
        <v>0</v>
      </c>
      <c r="G122" s="22">
        <f t="shared" si="111"/>
        <v>0</v>
      </c>
      <c r="H122" s="22">
        <f t="shared" si="111"/>
        <v>100999.13999999998</v>
      </c>
      <c r="I122" s="22">
        <f t="shared" si="111"/>
        <v>74916.899999999994</v>
      </c>
      <c r="J122" s="22">
        <f t="shared" ref="J122:K122" si="112">J109*12</f>
        <v>1800</v>
      </c>
      <c r="K122" s="22">
        <f t="shared" si="112"/>
        <v>102799.13999999998</v>
      </c>
    </row>
    <row r="123" spans="1:11" x14ac:dyDescent="0.25">
      <c r="A123" s="26"/>
      <c r="B123" t="str">
        <f t="shared" si="98"/>
        <v>DataCentrum SCIRT</v>
      </c>
      <c r="C123" s="22">
        <f t="shared" ref="C123:I123" si="113">C110*12</f>
        <v>22147.91</v>
      </c>
      <c r="D123" s="22">
        <f t="shared" si="113"/>
        <v>0</v>
      </c>
      <c r="E123" s="22">
        <f t="shared" si="113"/>
        <v>22147.91</v>
      </c>
      <c r="F123" s="22">
        <f t="shared" si="113"/>
        <v>0</v>
      </c>
      <c r="G123" s="22">
        <f t="shared" si="113"/>
        <v>0</v>
      </c>
      <c r="H123" s="22">
        <f t="shared" si="113"/>
        <v>22147.91</v>
      </c>
      <c r="I123" s="22">
        <f t="shared" si="113"/>
        <v>0</v>
      </c>
      <c r="J123" s="22">
        <f t="shared" ref="J123:K123" si="114">J110*12</f>
        <v>0</v>
      </c>
      <c r="K123" s="22">
        <f t="shared" si="114"/>
        <v>22147.91</v>
      </c>
    </row>
    <row r="124" spans="1:11" x14ac:dyDescent="0.25">
      <c r="A124" s="26"/>
      <c r="B124" t="str">
        <f t="shared" si="98"/>
        <v>Bussiness Garden Štefánikova 3.poschdie B ľavá strana, 6. poschodie celé, zmluva 65/2021</v>
      </c>
      <c r="C124" s="22">
        <f t="shared" ref="C124:I124" si="115">C111*12</f>
        <v>186007.31999999998</v>
      </c>
      <c r="D124" s="22">
        <f t="shared" si="115"/>
        <v>3681</v>
      </c>
      <c r="E124" s="22">
        <f t="shared" si="115"/>
        <v>46121.664000000004</v>
      </c>
      <c r="F124" s="22">
        <f t="shared" si="115"/>
        <v>0</v>
      </c>
      <c r="G124" s="22">
        <f t="shared" si="115"/>
        <v>0</v>
      </c>
      <c r="H124" s="22">
        <f t="shared" si="115"/>
        <v>182326.31999999998</v>
      </c>
      <c r="I124" s="22">
        <f t="shared" si="115"/>
        <v>136204.65599999999</v>
      </c>
      <c r="J124" s="22">
        <f t="shared" ref="J124:K124" si="116">J111*12</f>
        <v>30600</v>
      </c>
      <c r="K124" s="22">
        <f t="shared" si="116"/>
        <v>216607.32</v>
      </c>
    </row>
    <row r="125" spans="1:11" x14ac:dyDescent="0.25">
      <c r="A125" s="26"/>
      <c r="B125" t="str">
        <f t="shared" si="98"/>
        <v>Westen court a gate</v>
      </c>
      <c r="C125" s="22">
        <f t="shared" ref="C125:I125" si="117">C112*12</f>
        <v>1097502.8328</v>
      </c>
      <c r="D125" s="22">
        <f t="shared" si="117"/>
        <v>0</v>
      </c>
      <c r="E125" s="22">
        <f t="shared" si="117"/>
        <v>201171.59999999998</v>
      </c>
      <c r="F125" s="22">
        <f t="shared" si="117"/>
        <v>115338.35999999999</v>
      </c>
      <c r="G125" s="22">
        <f t="shared" si="117"/>
        <v>0</v>
      </c>
      <c r="H125" s="22">
        <f t="shared" si="117"/>
        <v>1097502.8328</v>
      </c>
      <c r="I125" s="22">
        <f t="shared" si="117"/>
        <v>780992.87280000001</v>
      </c>
      <c r="J125" s="22">
        <f t="shared" ref="J125:K125" si="118">J112*12</f>
        <v>48000</v>
      </c>
      <c r="K125" s="22">
        <f t="shared" si="118"/>
        <v>1145502.8328</v>
      </c>
    </row>
    <row r="126" spans="1:11" x14ac:dyDescent="0.25">
      <c r="A126" s="26"/>
      <c r="B126" s="26" t="s">
        <v>88</v>
      </c>
      <c r="C126" s="133">
        <f>SUM(C115:C125)</f>
        <v>4208188.8140000002</v>
      </c>
      <c r="D126" s="133">
        <f t="shared" ref="D126" si="119">SUM(D115:D125)</f>
        <v>17385.036</v>
      </c>
      <c r="E126" s="133">
        <f t="shared" ref="E126" si="120">SUM(E115:E125)</f>
        <v>1032434.57</v>
      </c>
      <c r="F126" s="133">
        <f t="shared" ref="F126" si="121">SUM(F115:F125)</f>
        <v>225303.47999999998</v>
      </c>
      <c r="G126" s="133">
        <f t="shared" ref="G126" si="122">SUM(G115:G125)</f>
        <v>65462.399999999994</v>
      </c>
      <c r="H126" s="133">
        <f t="shared" ref="H126" si="123">SUM(H115:H125)</f>
        <v>4125341.3780000005</v>
      </c>
      <c r="I126" s="133">
        <f t="shared" ref="I126:K126" si="124">SUM(I115:I125)</f>
        <v>2867603.3279999997</v>
      </c>
      <c r="J126" s="133">
        <f t="shared" si="124"/>
        <v>290084.40000000002</v>
      </c>
      <c r="K126" s="133">
        <f t="shared" si="124"/>
        <v>4498273.2140000006</v>
      </c>
    </row>
    <row r="127" spans="1:11" x14ac:dyDescent="0.25">
      <c r="A127" s="26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25">
      <c r="A128" s="26" t="s">
        <v>90</v>
      </c>
      <c r="B128" t="str">
        <f>B115</f>
        <v>Račianska 4885,96</v>
      </c>
      <c r="C128" s="21">
        <f>C115*3</f>
        <v>2357714.8080000002</v>
      </c>
      <c r="D128" s="21">
        <f t="shared" ref="D128:I128" si="125">D115*3</f>
        <v>0</v>
      </c>
      <c r="E128" s="21">
        <f t="shared" si="125"/>
        <v>800320.24799999991</v>
      </c>
      <c r="F128" s="21">
        <f t="shared" si="125"/>
        <v>0</v>
      </c>
      <c r="G128" s="21">
        <f t="shared" si="125"/>
        <v>0</v>
      </c>
      <c r="H128" s="21">
        <f t="shared" si="125"/>
        <v>2357714.8080000002</v>
      </c>
      <c r="I128" s="21">
        <f t="shared" si="125"/>
        <v>1557394.5599999996</v>
      </c>
      <c r="J128" s="21">
        <f t="shared" ref="J128:K128" si="126">J115*3</f>
        <v>57600</v>
      </c>
      <c r="K128" s="21">
        <f t="shared" si="126"/>
        <v>2415314.8080000002</v>
      </c>
    </row>
    <row r="129" spans="1:11" x14ac:dyDescent="0.25">
      <c r="A129" s="26"/>
      <c r="B129" t="str">
        <f t="shared" ref="B129:B138" si="127">B116</f>
        <v>Omnipolis 1620,96</v>
      </c>
      <c r="C129" s="21">
        <f t="shared" ref="C129:I129" si="128">C116*3</f>
        <v>977808.58559999987</v>
      </c>
      <c r="D129" s="21">
        <f t="shared" si="128"/>
        <v>0</v>
      </c>
      <c r="E129" s="21">
        <f t="shared" si="128"/>
        <v>218780.09999999998</v>
      </c>
      <c r="F129" s="21">
        <f t="shared" si="128"/>
        <v>0</v>
      </c>
      <c r="G129" s="21">
        <f t="shared" si="128"/>
        <v>0</v>
      </c>
      <c r="H129" s="21">
        <f t="shared" si="128"/>
        <v>977808.58559999987</v>
      </c>
      <c r="I129" s="21">
        <f t="shared" si="128"/>
        <v>759028.48560000001</v>
      </c>
      <c r="J129" s="21">
        <f t="shared" ref="J129:K129" si="129">J116*3</f>
        <v>20383.2</v>
      </c>
      <c r="K129" s="21">
        <f t="shared" si="129"/>
        <v>998191.78559999994</v>
      </c>
    </row>
    <row r="130" spans="1:11" x14ac:dyDescent="0.25">
      <c r="A130" s="26"/>
      <c r="B130" t="str">
        <f t="shared" si="127"/>
        <v>Dunajská 1674</v>
      </c>
      <c r="C130" s="21">
        <f t="shared" ref="C130:I130" si="130">C117*3</f>
        <v>1006408.7999999999</v>
      </c>
      <c r="D130" s="21">
        <f t="shared" si="130"/>
        <v>0</v>
      </c>
      <c r="E130" s="21">
        <f t="shared" si="130"/>
        <v>210924</v>
      </c>
      <c r="F130" s="21">
        <f t="shared" si="130"/>
        <v>0</v>
      </c>
      <c r="G130" s="21">
        <f t="shared" si="130"/>
        <v>0</v>
      </c>
      <c r="H130" s="21">
        <f t="shared" si="130"/>
        <v>1006408.7999999999</v>
      </c>
      <c r="I130" s="21">
        <f t="shared" si="130"/>
        <v>795484.79999999993</v>
      </c>
      <c r="J130" s="21">
        <f t="shared" ref="J130:K130" si="131">J117*3</f>
        <v>64800</v>
      </c>
      <c r="K130" s="21">
        <f t="shared" si="131"/>
        <v>1071208.7999999998</v>
      </c>
    </row>
    <row r="131" spans="1:11" x14ac:dyDescent="0.25">
      <c r="A131" s="26"/>
      <c r="B131" t="str">
        <f t="shared" si="127"/>
        <v>Bussiness Garden Štefánikova 2,4 a 5 1797,79m2,zmluva č.1244/2015</v>
      </c>
      <c r="C131" s="21">
        <f t="shared" ref="C131:I131" si="132">C118*3</f>
        <v>1250769.96</v>
      </c>
      <c r="D131" s="21">
        <f t="shared" si="132"/>
        <v>13546.079999999998</v>
      </c>
      <c r="E131" s="21">
        <f t="shared" si="132"/>
        <v>308300.39999999997</v>
      </c>
      <c r="F131" s="21">
        <f t="shared" si="132"/>
        <v>0</v>
      </c>
      <c r="G131" s="21">
        <f t="shared" si="132"/>
        <v>0</v>
      </c>
      <c r="H131" s="21">
        <f t="shared" si="132"/>
        <v>1237223.8800000001</v>
      </c>
      <c r="I131" s="21">
        <f t="shared" si="132"/>
        <v>928923.4800000001</v>
      </c>
      <c r="J131" s="21">
        <f t="shared" ref="J131:K131" si="133">J118*3</f>
        <v>108108</v>
      </c>
      <c r="K131" s="21">
        <f t="shared" si="133"/>
        <v>1358877.96</v>
      </c>
    </row>
    <row r="132" spans="1:11" x14ac:dyDescent="0.25">
      <c r="A132" s="26"/>
      <c r="B132" t="str">
        <f t="shared" si="127"/>
        <v xml:space="preserve">Bussiness Garden Štefánikova 1,7 a 8 1421,46m2,zmluva 13/2016 </v>
      </c>
      <c r="C132" s="21">
        <f t="shared" ref="C132:I132" si="134">C119*3</f>
        <v>1261949.04</v>
      </c>
      <c r="D132" s="21">
        <f t="shared" si="134"/>
        <v>27566.027999999998</v>
      </c>
      <c r="E132" s="21">
        <f t="shared" si="134"/>
        <v>284345.64</v>
      </c>
      <c r="F132" s="21">
        <f t="shared" si="134"/>
        <v>0</v>
      </c>
      <c r="G132" s="21">
        <f t="shared" si="134"/>
        <v>0</v>
      </c>
      <c r="H132" s="21">
        <f t="shared" si="134"/>
        <v>1234383.0120000001</v>
      </c>
      <c r="I132" s="21">
        <f t="shared" si="134"/>
        <v>950037.37200000021</v>
      </c>
      <c r="J132" s="21">
        <f t="shared" ref="J132:K132" si="135">J119*3</f>
        <v>226962</v>
      </c>
      <c r="K132" s="21">
        <f t="shared" si="135"/>
        <v>1488911.04</v>
      </c>
    </row>
    <row r="133" spans="1:11" x14ac:dyDescent="0.25">
      <c r="A133" s="26"/>
      <c r="B133" t="str">
        <f t="shared" si="127"/>
        <v>Bussiness Garden Štefánikova Shop a in 346,36, zmluva 98/2018</v>
      </c>
      <c r="C133" s="21">
        <f t="shared" ref="C133:I133" si="136">C120*3</f>
        <v>254554.91999999998</v>
      </c>
      <c r="D133" s="21">
        <f t="shared" si="136"/>
        <v>0</v>
      </c>
      <c r="E133" s="21">
        <f t="shared" si="136"/>
        <v>58167.719999999994</v>
      </c>
      <c r="F133" s="21">
        <f t="shared" si="136"/>
        <v>0</v>
      </c>
      <c r="G133" s="21">
        <f t="shared" si="136"/>
        <v>196387.19999999998</v>
      </c>
      <c r="H133" s="21">
        <f t="shared" si="136"/>
        <v>58167.720000000016</v>
      </c>
      <c r="I133" s="21">
        <f t="shared" si="136"/>
        <v>1.6370904631912708E-11</v>
      </c>
      <c r="J133" s="21">
        <f t="shared" ref="J133:K133" si="137">J120*3</f>
        <v>21600</v>
      </c>
      <c r="K133" s="21">
        <f t="shared" si="137"/>
        <v>276154.92</v>
      </c>
    </row>
    <row r="134" spans="1:11" x14ac:dyDescent="0.25">
      <c r="A134" s="26"/>
      <c r="B134" t="str">
        <f t="shared" si="127"/>
        <v>Westend court 2000,30m2</v>
      </c>
      <c r="C134" s="21">
        <f t="shared" ref="C134:I134" si="138">C121*3</f>
        <v>1295388.7200000002</v>
      </c>
      <c r="D134" s="21">
        <f t="shared" si="138"/>
        <v>0</v>
      </c>
      <c r="E134" s="21">
        <f t="shared" si="138"/>
        <v>329895.36</v>
      </c>
      <c r="F134" s="21">
        <f t="shared" si="138"/>
        <v>329895.36</v>
      </c>
      <c r="G134" s="21">
        <f t="shared" si="138"/>
        <v>0</v>
      </c>
      <c r="H134" s="21">
        <f t="shared" si="138"/>
        <v>1295388.7200000002</v>
      </c>
      <c r="I134" s="21">
        <f t="shared" si="138"/>
        <v>635598</v>
      </c>
      <c r="J134" s="21">
        <f t="shared" ref="J134:K134" si="139">J121*3</f>
        <v>129600</v>
      </c>
      <c r="K134" s="21">
        <f t="shared" si="139"/>
        <v>1424988.7200000002</v>
      </c>
    </row>
    <row r="135" spans="1:11" x14ac:dyDescent="0.25">
      <c r="A135" s="26"/>
      <c r="B135" t="str">
        <f t="shared" si="127"/>
        <v>Bussiness Garden Štefánikova 3.poschodie, zmluva 694/2020</v>
      </c>
      <c r="C135" s="21">
        <f t="shared" ref="C135:I135" si="140">C122*3</f>
        <v>302997.41999999993</v>
      </c>
      <c r="D135" s="21">
        <f t="shared" si="140"/>
        <v>0</v>
      </c>
      <c r="E135" s="21">
        <f t="shared" si="140"/>
        <v>78246.720000000001</v>
      </c>
      <c r="F135" s="21">
        <f t="shared" si="140"/>
        <v>0</v>
      </c>
      <c r="G135" s="21">
        <f t="shared" si="140"/>
        <v>0</v>
      </c>
      <c r="H135" s="21">
        <f t="shared" si="140"/>
        <v>302997.41999999993</v>
      </c>
      <c r="I135" s="21">
        <f t="shared" si="140"/>
        <v>224750.69999999998</v>
      </c>
      <c r="J135" s="21">
        <f t="shared" ref="J135:K135" si="141">J122*3</f>
        <v>5400</v>
      </c>
      <c r="K135" s="21">
        <f t="shared" si="141"/>
        <v>308397.41999999993</v>
      </c>
    </row>
    <row r="136" spans="1:11" x14ac:dyDescent="0.25">
      <c r="A136" s="26"/>
      <c r="B136" t="str">
        <f t="shared" si="127"/>
        <v>DataCentrum SCIRT</v>
      </c>
      <c r="C136" s="21">
        <f t="shared" ref="C136:I136" si="142">C123*3</f>
        <v>66443.73</v>
      </c>
      <c r="D136" s="21">
        <f t="shared" si="142"/>
        <v>0</v>
      </c>
      <c r="E136" s="21">
        <f t="shared" si="142"/>
        <v>66443.73</v>
      </c>
      <c r="F136" s="21">
        <f t="shared" si="142"/>
        <v>0</v>
      </c>
      <c r="G136" s="21">
        <f t="shared" si="142"/>
        <v>0</v>
      </c>
      <c r="H136" s="21">
        <f t="shared" si="142"/>
        <v>66443.73</v>
      </c>
      <c r="I136" s="21">
        <f t="shared" si="142"/>
        <v>0</v>
      </c>
      <c r="J136" s="21">
        <f t="shared" ref="J136:K136" si="143">J123*3</f>
        <v>0</v>
      </c>
      <c r="K136" s="21">
        <f t="shared" si="143"/>
        <v>66443.73</v>
      </c>
    </row>
    <row r="137" spans="1:11" x14ac:dyDescent="0.25">
      <c r="A137" s="26"/>
      <c r="B137" t="str">
        <f t="shared" si="127"/>
        <v>Bussiness Garden Štefánikova 3.poschdie B ľavá strana, 6. poschodie celé, zmluva 65/2021</v>
      </c>
      <c r="C137" s="21">
        <f t="shared" ref="C137:I137" si="144">C124*3</f>
        <v>558021.96</v>
      </c>
      <c r="D137" s="21">
        <f t="shared" si="144"/>
        <v>11043</v>
      </c>
      <c r="E137" s="21">
        <f t="shared" si="144"/>
        <v>138364.99200000003</v>
      </c>
      <c r="F137" s="21">
        <f t="shared" si="144"/>
        <v>0</v>
      </c>
      <c r="G137" s="21">
        <f t="shared" si="144"/>
        <v>0</v>
      </c>
      <c r="H137" s="21">
        <f t="shared" si="144"/>
        <v>546978.96</v>
      </c>
      <c r="I137" s="21">
        <f t="shared" si="144"/>
        <v>408613.96799999999</v>
      </c>
      <c r="J137" s="21">
        <f t="shared" ref="J137:K137" si="145">J124*3</f>
        <v>91800</v>
      </c>
      <c r="K137" s="21">
        <f t="shared" si="145"/>
        <v>649821.96</v>
      </c>
    </row>
    <row r="138" spans="1:11" x14ac:dyDescent="0.25">
      <c r="A138" s="26"/>
      <c r="B138" t="str">
        <f t="shared" si="127"/>
        <v>Westen court a gate</v>
      </c>
      <c r="C138" s="21">
        <f t="shared" ref="C138:I138" si="146">C125*3</f>
        <v>3292508.4983999999</v>
      </c>
      <c r="D138" s="21">
        <f t="shared" si="146"/>
        <v>0</v>
      </c>
      <c r="E138" s="21">
        <f t="shared" si="146"/>
        <v>603514.79999999993</v>
      </c>
      <c r="F138" s="21">
        <f t="shared" si="146"/>
        <v>346015.07999999996</v>
      </c>
      <c r="G138" s="21">
        <f t="shared" si="146"/>
        <v>0</v>
      </c>
      <c r="H138" s="21">
        <f t="shared" si="146"/>
        <v>3292508.4983999999</v>
      </c>
      <c r="I138" s="21">
        <f t="shared" si="146"/>
        <v>2342978.6184</v>
      </c>
      <c r="J138" s="21">
        <f t="shared" ref="J138:K138" si="147">J125*3</f>
        <v>144000</v>
      </c>
      <c r="K138" s="21">
        <f t="shared" si="147"/>
        <v>3436508.4983999999</v>
      </c>
    </row>
    <row r="139" spans="1:11" x14ac:dyDescent="0.25">
      <c r="A139" s="26"/>
      <c r="B139" s="26" t="s">
        <v>88</v>
      </c>
      <c r="C139" s="31">
        <f>SUM(C128:C138)</f>
        <v>12624566.441999998</v>
      </c>
      <c r="D139" s="31">
        <f t="shared" ref="D139" si="148">SUM(D128:D138)</f>
        <v>52155.107999999993</v>
      </c>
      <c r="E139" s="31">
        <f t="shared" ref="E139" si="149">SUM(E128:E138)</f>
        <v>3097303.71</v>
      </c>
      <c r="F139" s="31">
        <f t="shared" ref="F139" si="150">SUM(F128:F138)</f>
        <v>675910.44</v>
      </c>
      <c r="G139" s="31">
        <f t="shared" ref="G139" si="151">SUM(G128:G138)</f>
        <v>196387.19999999998</v>
      </c>
      <c r="H139" s="31">
        <f t="shared" ref="H139" si="152">SUM(H128:H138)</f>
        <v>12376024.134</v>
      </c>
      <c r="I139" s="31">
        <f t="shared" ref="I139:K139" si="153">SUM(I128:I138)</f>
        <v>8602809.9840000011</v>
      </c>
      <c r="J139" s="31">
        <f t="shared" si="153"/>
        <v>870253.2</v>
      </c>
      <c r="K139" s="31">
        <f t="shared" si="153"/>
        <v>13494819.642000001</v>
      </c>
    </row>
    <row r="140" spans="1:11" x14ac:dyDescent="0.25">
      <c r="A140" s="26"/>
    </row>
    <row r="141" spans="1:11" x14ac:dyDescent="0.25">
      <c r="A141" s="26" t="s">
        <v>91</v>
      </c>
      <c r="B141" t="str">
        <f>B128</f>
        <v>Račianska 4885,96</v>
      </c>
      <c r="C141" s="21">
        <f>C115*5</f>
        <v>3929524.6799999997</v>
      </c>
      <c r="D141" s="21">
        <f t="shared" ref="D141:I141" si="154">D115*5</f>
        <v>0</v>
      </c>
      <c r="E141" s="21">
        <f t="shared" si="154"/>
        <v>1333867.0799999998</v>
      </c>
      <c r="F141" s="21">
        <f t="shared" si="154"/>
        <v>0</v>
      </c>
      <c r="G141" s="21">
        <f t="shared" si="154"/>
        <v>0</v>
      </c>
      <c r="H141" s="21">
        <f t="shared" si="154"/>
        <v>3929524.6799999997</v>
      </c>
      <c r="I141" s="21">
        <f t="shared" si="154"/>
        <v>2595657.5999999996</v>
      </c>
      <c r="J141" s="21">
        <f t="shared" ref="J141:K141" si="155">J115*5</f>
        <v>96000</v>
      </c>
      <c r="K141" s="21">
        <f t="shared" si="155"/>
        <v>4025524.6799999997</v>
      </c>
    </row>
    <row r="142" spans="1:11" x14ac:dyDescent="0.25">
      <c r="A142" s="26"/>
      <c r="B142" t="str">
        <f t="shared" ref="B142:B151" si="156">B129</f>
        <v>Omnipolis 1620,96</v>
      </c>
      <c r="C142" s="21">
        <f t="shared" ref="C142:I142" si="157">C116*5</f>
        <v>1629680.9759999998</v>
      </c>
      <c r="D142" s="21">
        <f t="shared" si="157"/>
        <v>0</v>
      </c>
      <c r="E142" s="21">
        <f t="shared" si="157"/>
        <v>364633.5</v>
      </c>
      <c r="F142" s="21">
        <f t="shared" si="157"/>
        <v>0</v>
      </c>
      <c r="G142" s="21">
        <f t="shared" si="157"/>
        <v>0</v>
      </c>
      <c r="H142" s="21">
        <f t="shared" si="157"/>
        <v>1629680.9759999998</v>
      </c>
      <c r="I142" s="21">
        <f t="shared" si="157"/>
        <v>1265047.476</v>
      </c>
      <c r="J142" s="21">
        <f t="shared" ref="J142:K142" si="158">J116*5</f>
        <v>33972</v>
      </c>
      <c r="K142" s="21">
        <f t="shared" si="158"/>
        <v>1663652.9759999998</v>
      </c>
    </row>
    <row r="143" spans="1:11" x14ac:dyDescent="0.25">
      <c r="A143" s="26"/>
      <c r="B143" t="str">
        <f t="shared" si="156"/>
        <v>Dunajská 1674</v>
      </c>
      <c r="C143" s="21">
        <f t="shared" ref="C143:I143" si="159">C117*5</f>
        <v>1677348</v>
      </c>
      <c r="D143" s="21">
        <f t="shared" si="159"/>
        <v>0</v>
      </c>
      <c r="E143" s="21">
        <f t="shared" si="159"/>
        <v>351540</v>
      </c>
      <c r="F143" s="21">
        <f t="shared" si="159"/>
        <v>0</v>
      </c>
      <c r="G143" s="21">
        <f t="shared" si="159"/>
        <v>0</v>
      </c>
      <c r="H143" s="21">
        <f t="shared" si="159"/>
        <v>1677348</v>
      </c>
      <c r="I143" s="21">
        <f t="shared" si="159"/>
        <v>1325808</v>
      </c>
      <c r="J143" s="21">
        <f t="shared" ref="J143:K143" si="160">J117*5</f>
        <v>108000</v>
      </c>
      <c r="K143" s="21">
        <f t="shared" si="160"/>
        <v>1785348</v>
      </c>
    </row>
    <row r="144" spans="1:11" x14ac:dyDescent="0.25">
      <c r="A144" s="26"/>
      <c r="B144" t="str">
        <f t="shared" si="156"/>
        <v>Bussiness Garden Štefánikova 2,4 a 5 1797,79m2,zmluva č.1244/2015</v>
      </c>
      <c r="C144" s="21">
        <f t="shared" ref="C144:I144" si="161">C118*5</f>
        <v>2084616.6</v>
      </c>
      <c r="D144" s="21">
        <f t="shared" si="161"/>
        <v>22576.799999999999</v>
      </c>
      <c r="E144" s="21">
        <f t="shared" si="161"/>
        <v>513833.99999999994</v>
      </c>
      <c r="F144" s="21">
        <f t="shared" si="161"/>
        <v>0</v>
      </c>
      <c r="G144" s="21">
        <f t="shared" si="161"/>
        <v>0</v>
      </c>
      <c r="H144" s="21">
        <f t="shared" si="161"/>
        <v>2062039.8</v>
      </c>
      <c r="I144" s="21">
        <f t="shared" si="161"/>
        <v>1548205.8000000003</v>
      </c>
      <c r="J144" s="21">
        <f t="shared" ref="J144:K144" si="162">J118*5</f>
        <v>180180</v>
      </c>
      <c r="K144" s="21">
        <f t="shared" si="162"/>
        <v>2264796.6</v>
      </c>
    </row>
    <row r="145" spans="1:11" x14ac:dyDescent="0.25">
      <c r="A145" s="26"/>
      <c r="B145" t="str">
        <f t="shared" si="156"/>
        <v xml:space="preserve">Bussiness Garden Štefánikova 1,7 a 8 1421,46m2,zmluva 13/2016 </v>
      </c>
      <c r="C145" s="21">
        <f t="shared" ref="C145:I145" si="163">C119*5</f>
        <v>2103248.4</v>
      </c>
      <c r="D145" s="21">
        <f t="shared" si="163"/>
        <v>45943.38</v>
      </c>
      <c r="E145" s="21">
        <f t="shared" si="163"/>
        <v>473909.4</v>
      </c>
      <c r="F145" s="21">
        <f t="shared" si="163"/>
        <v>0</v>
      </c>
      <c r="G145" s="21">
        <f t="shared" si="163"/>
        <v>0</v>
      </c>
      <c r="H145" s="21">
        <f t="shared" si="163"/>
        <v>2057305.02</v>
      </c>
      <c r="I145" s="21">
        <f t="shared" si="163"/>
        <v>1583395.6200000003</v>
      </c>
      <c r="J145" s="21">
        <f t="shared" ref="J145:K145" si="164">J119*5</f>
        <v>378270</v>
      </c>
      <c r="K145" s="21">
        <f t="shared" si="164"/>
        <v>2481518.4</v>
      </c>
    </row>
    <row r="146" spans="1:11" x14ac:dyDescent="0.25">
      <c r="A146" s="26"/>
      <c r="B146" t="str">
        <f t="shared" si="156"/>
        <v>Bussiness Garden Štefánikova Shop a in 346,36, zmluva 98/2018</v>
      </c>
      <c r="C146" s="21">
        <f t="shared" ref="C146:I146" si="165">C120*5</f>
        <v>424258.2</v>
      </c>
      <c r="D146" s="21">
        <f t="shared" si="165"/>
        <v>0</v>
      </c>
      <c r="E146" s="21">
        <f t="shared" si="165"/>
        <v>96946.199999999983</v>
      </c>
      <c r="F146" s="21">
        <f t="shared" si="165"/>
        <v>0</v>
      </c>
      <c r="G146" s="21">
        <f t="shared" si="165"/>
        <v>327312</v>
      </c>
      <c r="H146" s="21">
        <f t="shared" si="165"/>
        <v>96946.200000000026</v>
      </c>
      <c r="I146" s="21">
        <f t="shared" si="165"/>
        <v>2.7284841053187847E-11</v>
      </c>
      <c r="J146" s="21">
        <f t="shared" ref="J146:K146" si="166">J120*5</f>
        <v>36000</v>
      </c>
      <c r="K146" s="21">
        <f t="shared" si="166"/>
        <v>460258.2</v>
      </c>
    </row>
    <row r="147" spans="1:11" x14ac:dyDescent="0.25">
      <c r="A147" s="26"/>
      <c r="B147" t="str">
        <f t="shared" si="156"/>
        <v>Westend court 2000,30m2</v>
      </c>
      <c r="C147" s="21">
        <f t="shared" ref="C147:I147" si="167">C121*5</f>
        <v>2158981.2000000002</v>
      </c>
      <c r="D147" s="21">
        <f t="shared" si="167"/>
        <v>0</v>
      </c>
      <c r="E147" s="21">
        <f t="shared" si="167"/>
        <v>549825.6</v>
      </c>
      <c r="F147" s="21">
        <f t="shared" si="167"/>
        <v>549825.6</v>
      </c>
      <c r="G147" s="21">
        <f t="shared" si="167"/>
        <v>0</v>
      </c>
      <c r="H147" s="21">
        <f t="shared" si="167"/>
        <v>2158981.2000000002</v>
      </c>
      <c r="I147" s="21">
        <f t="shared" si="167"/>
        <v>1059330</v>
      </c>
      <c r="J147" s="21">
        <f t="shared" ref="J147:K147" si="168">J121*5</f>
        <v>216000</v>
      </c>
      <c r="K147" s="21">
        <f t="shared" si="168"/>
        <v>2374981.2000000002</v>
      </c>
    </row>
    <row r="148" spans="1:11" x14ac:dyDescent="0.25">
      <c r="A148" s="26"/>
      <c r="B148" t="str">
        <f t="shared" si="156"/>
        <v>Bussiness Garden Štefánikova 3.poschodie, zmluva 694/2020</v>
      </c>
      <c r="C148" s="21">
        <f t="shared" ref="C148:I148" si="169">C122*5</f>
        <v>504995.69999999995</v>
      </c>
      <c r="D148" s="21">
        <f t="shared" si="169"/>
        <v>0</v>
      </c>
      <c r="E148" s="21">
        <f t="shared" si="169"/>
        <v>130411.19999999998</v>
      </c>
      <c r="F148" s="21">
        <f t="shared" si="169"/>
        <v>0</v>
      </c>
      <c r="G148" s="21">
        <f t="shared" si="169"/>
        <v>0</v>
      </c>
      <c r="H148" s="21">
        <f t="shared" si="169"/>
        <v>504995.69999999995</v>
      </c>
      <c r="I148" s="21">
        <f t="shared" si="169"/>
        <v>374584.5</v>
      </c>
      <c r="J148" s="21">
        <f t="shared" ref="J148:K148" si="170">J122*5</f>
        <v>9000</v>
      </c>
      <c r="K148" s="21">
        <f t="shared" si="170"/>
        <v>513995.69999999995</v>
      </c>
    </row>
    <row r="149" spans="1:11" x14ac:dyDescent="0.25">
      <c r="A149" s="26"/>
      <c r="B149" t="str">
        <f t="shared" si="156"/>
        <v>DataCentrum SCIRT</v>
      </c>
      <c r="C149" s="21">
        <f t="shared" ref="C149:I149" si="171">C123*5</f>
        <v>110739.55</v>
      </c>
      <c r="D149" s="21">
        <f t="shared" si="171"/>
        <v>0</v>
      </c>
      <c r="E149" s="21">
        <f t="shared" si="171"/>
        <v>110739.55</v>
      </c>
      <c r="F149" s="21">
        <f t="shared" si="171"/>
        <v>0</v>
      </c>
      <c r="G149" s="21">
        <f t="shared" si="171"/>
        <v>0</v>
      </c>
      <c r="H149" s="21">
        <f t="shared" si="171"/>
        <v>110739.55</v>
      </c>
      <c r="I149" s="21">
        <f t="shared" si="171"/>
        <v>0</v>
      </c>
      <c r="J149" s="21">
        <f t="shared" ref="J149:K149" si="172">J123*5</f>
        <v>0</v>
      </c>
      <c r="K149" s="21">
        <f t="shared" si="172"/>
        <v>110739.55</v>
      </c>
    </row>
    <row r="150" spans="1:11" x14ac:dyDescent="0.25">
      <c r="A150" s="26"/>
      <c r="B150" t="str">
        <f t="shared" si="156"/>
        <v>Bussiness Garden Štefánikova 3.poschdie B ľavá strana, 6. poschodie celé, zmluva 65/2021</v>
      </c>
      <c r="C150" s="21">
        <f t="shared" ref="C150:I150" si="173">C124*5</f>
        <v>930036.59999999986</v>
      </c>
      <c r="D150" s="21">
        <f t="shared" si="173"/>
        <v>18405</v>
      </c>
      <c r="E150" s="21">
        <f t="shared" si="173"/>
        <v>230608.32</v>
      </c>
      <c r="F150" s="21">
        <f t="shared" si="173"/>
        <v>0</v>
      </c>
      <c r="G150" s="21">
        <f t="shared" si="173"/>
        <v>0</v>
      </c>
      <c r="H150" s="21">
        <f t="shared" si="173"/>
        <v>911631.59999999986</v>
      </c>
      <c r="I150" s="21">
        <f t="shared" si="173"/>
        <v>681023.27999999991</v>
      </c>
      <c r="J150" s="21">
        <f t="shared" ref="J150:K150" si="174">J124*5</f>
        <v>153000</v>
      </c>
      <c r="K150" s="21">
        <f t="shared" si="174"/>
        <v>1083036.6000000001</v>
      </c>
    </row>
    <row r="151" spans="1:11" x14ac:dyDescent="0.25">
      <c r="A151" s="26"/>
      <c r="B151" t="str">
        <f t="shared" si="156"/>
        <v>Westen court a gate</v>
      </c>
      <c r="C151" s="21">
        <f t="shared" ref="C151:I151" si="175">C125*5</f>
        <v>5487514.1639999999</v>
      </c>
      <c r="D151" s="21">
        <f t="shared" si="175"/>
        <v>0</v>
      </c>
      <c r="E151" s="21">
        <f t="shared" si="175"/>
        <v>1005857.9999999999</v>
      </c>
      <c r="F151" s="21">
        <f t="shared" si="175"/>
        <v>576691.79999999993</v>
      </c>
      <c r="G151" s="21">
        <f t="shared" si="175"/>
        <v>0</v>
      </c>
      <c r="H151" s="21">
        <f t="shared" si="175"/>
        <v>5487514.1639999999</v>
      </c>
      <c r="I151" s="21">
        <f t="shared" si="175"/>
        <v>3904964.3640000001</v>
      </c>
      <c r="J151" s="21">
        <f t="shared" ref="J151:K151" si="176">J125*5</f>
        <v>240000</v>
      </c>
      <c r="K151" s="21">
        <f t="shared" si="176"/>
        <v>5727514.1639999999</v>
      </c>
    </row>
    <row r="152" spans="1:11" x14ac:dyDescent="0.25">
      <c r="A152" s="26"/>
      <c r="B152" s="26" t="s">
        <v>88</v>
      </c>
      <c r="C152" s="31">
        <f>SUM(C141:C151)</f>
        <v>21040944.069999997</v>
      </c>
      <c r="D152" s="31">
        <f t="shared" ref="D152" si="177">SUM(D141:D151)</f>
        <v>86925.18</v>
      </c>
      <c r="E152" s="31">
        <f t="shared" ref="E152" si="178">SUM(E141:E151)</f>
        <v>5162172.8499999996</v>
      </c>
      <c r="F152" s="31">
        <f t="shared" ref="F152" si="179">SUM(F141:F151)</f>
        <v>1126517.3999999999</v>
      </c>
      <c r="G152" s="31">
        <f t="shared" ref="G152" si="180">SUM(G141:G151)</f>
        <v>327312</v>
      </c>
      <c r="H152" s="31">
        <f t="shared" ref="H152" si="181">SUM(H141:H151)</f>
        <v>20626706.889999997</v>
      </c>
      <c r="I152" s="31">
        <f t="shared" ref="I152:K152" si="182">SUM(I141:I151)</f>
        <v>14338016.639999999</v>
      </c>
      <c r="J152" s="31">
        <f t="shared" si="182"/>
        <v>1450422</v>
      </c>
      <c r="K152" s="31">
        <f t="shared" si="182"/>
        <v>22491366.069999997</v>
      </c>
    </row>
    <row r="153" spans="1:11" x14ac:dyDescent="0.25">
      <c r="A153" s="26"/>
    </row>
    <row r="154" spans="1:11" x14ac:dyDescent="0.25">
      <c r="A154" s="26" t="s">
        <v>92</v>
      </c>
      <c r="B154" t="str">
        <f>B141</f>
        <v>Račianska 4885,96</v>
      </c>
      <c r="C154" s="21">
        <f>C115*10</f>
        <v>7859049.3599999994</v>
      </c>
      <c r="D154" s="21">
        <f t="shared" ref="D154:I154" si="183">D115*10</f>
        <v>0</v>
      </c>
      <c r="E154" s="21">
        <f t="shared" si="183"/>
        <v>2667734.1599999997</v>
      </c>
      <c r="F154" s="21">
        <f t="shared" si="183"/>
        <v>0</v>
      </c>
      <c r="G154" s="21">
        <f t="shared" si="183"/>
        <v>0</v>
      </c>
      <c r="H154" s="21">
        <f t="shared" si="183"/>
        <v>7859049.3599999994</v>
      </c>
      <c r="I154" s="21">
        <f t="shared" si="183"/>
        <v>5191315.1999999993</v>
      </c>
      <c r="J154" s="21">
        <f t="shared" ref="J154:K154" si="184">J115*10</f>
        <v>192000</v>
      </c>
      <c r="K154" s="21">
        <f t="shared" si="184"/>
        <v>8051049.3599999994</v>
      </c>
    </row>
    <row r="155" spans="1:11" x14ac:dyDescent="0.25">
      <c r="A155" s="26"/>
      <c r="B155" t="str">
        <f t="shared" ref="B155:B164" si="185">B142</f>
        <v>Omnipolis 1620,96</v>
      </c>
      <c r="C155" s="21">
        <f t="shared" ref="C155:I155" si="186">C116*10</f>
        <v>3259361.9519999996</v>
      </c>
      <c r="D155" s="21">
        <f t="shared" si="186"/>
        <v>0</v>
      </c>
      <c r="E155" s="21">
        <f t="shared" si="186"/>
        <v>729267</v>
      </c>
      <c r="F155" s="21">
        <f t="shared" si="186"/>
        <v>0</v>
      </c>
      <c r="G155" s="21">
        <f t="shared" si="186"/>
        <v>0</v>
      </c>
      <c r="H155" s="21">
        <f t="shared" si="186"/>
        <v>3259361.9519999996</v>
      </c>
      <c r="I155" s="21">
        <f t="shared" si="186"/>
        <v>2530094.952</v>
      </c>
      <c r="J155" s="21">
        <f t="shared" ref="J155:K155" si="187">J116*10</f>
        <v>67944</v>
      </c>
      <c r="K155" s="21">
        <f t="shared" si="187"/>
        <v>3327305.9519999996</v>
      </c>
    </row>
    <row r="156" spans="1:11" x14ac:dyDescent="0.25">
      <c r="A156" s="26"/>
      <c r="B156" t="str">
        <f t="shared" si="185"/>
        <v>Dunajská 1674</v>
      </c>
      <c r="C156" s="21">
        <f t="shared" ref="C156:I156" si="188">C117*10</f>
        <v>3354696</v>
      </c>
      <c r="D156" s="21">
        <f t="shared" si="188"/>
        <v>0</v>
      </c>
      <c r="E156" s="21">
        <f t="shared" si="188"/>
        <v>703080</v>
      </c>
      <c r="F156" s="21">
        <f t="shared" si="188"/>
        <v>0</v>
      </c>
      <c r="G156" s="21">
        <f t="shared" si="188"/>
        <v>0</v>
      </c>
      <c r="H156" s="21">
        <f t="shared" si="188"/>
        <v>3354696</v>
      </c>
      <c r="I156" s="21">
        <f t="shared" si="188"/>
        <v>2651616</v>
      </c>
      <c r="J156" s="21">
        <f t="shared" ref="J156:K156" si="189">J117*10</f>
        <v>216000</v>
      </c>
      <c r="K156" s="21">
        <f t="shared" si="189"/>
        <v>3570696</v>
      </c>
    </row>
    <row r="157" spans="1:11" x14ac:dyDescent="0.25">
      <c r="B157" t="str">
        <f t="shared" si="185"/>
        <v>Bussiness Garden Štefánikova 2,4 a 5 1797,79m2,zmluva č.1244/2015</v>
      </c>
      <c r="C157" s="21">
        <f t="shared" ref="C157:I157" si="190">C118*10</f>
        <v>4169233.2</v>
      </c>
      <c r="D157" s="21">
        <f t="shared" si="190"/>
        <v>45153.599999999999</v>
      </c>
      <c r="E157" s="21">
        <f t="shared" si="190"/>
        <v>1027667.9999999999</v>
      </c>
      <c r="F157" s="21">
        <f t="shared" si="190"/>
        <v>0</v>
      </c>
      <c r="G157" s="21">
        <f t="shared" si="190"/>
        <v>0</v>
      </c>
      <c r="H157" s="21">
        <f t="shared" si="190"/>
        <v>4124079.6</v>
      </c>
      <c r="I157" s="21">
        <f t="shared" si="190"/>
        <v>3096411.6000000006</v>
      </c>
      <c r="J157" s="21">
        <f t="shared" ref="J157:K157" si="191">J118*10</f>
        <v>360360</v>
      </c>
      <c r="K157" s="21">
        <f t="shared" si="191"/>
        <v>4529593.2</v>
      </c>
    </row>
    <row r="158" spans="1:11" x14ac:dyDescent="0.25">
      <c r="B158" t="str">
        <f t="shared" si="185"/>
        <v xml:space="preserve">Bussiness Garden Štefánikova 1,7 a 8 1421,46m2,zmluva 13/2016 </v>
      </c>
      <c r="C158" s="21">
        <f t="shared" ref="C158:I158" si="192">C119*10</f>
        <v>4206496.8</v>
      </c>
      <c r="D158" s="21">
        <f t="shared" si="192"/>
        <v>91886.76</v>
      </c>
      <c r="E158" s="21">
        <f t="shared" si="192"/>
        <v>947818.8</v>
      </c>
      <c r="F158" s="21">
        <f t="shared" si="192"/>
        <v>0</v>
      </c>
      <c r="G158" s="21">
        <f t="shared" si="192"/>
        <v>0</v>
      </c>
      <c r="H158" s="21">
        <f t="shared" si="192"/>
        <v>4114610.04</v>
      </c>
      <c r="I158" s="21">
        <f t="shared" si="192"/>
        <v>3166791.2400000007</v>
      </c>
      <c r="J158" s="21">
        <f t="shared" ref="J158:K158" si="193">J119*10</f>
        <v>756540</v>
      </c>
      <c r="K158" s="21">
        <f t="shared" si="193"/>
        <v>4963036.8</v>
      </c>
    </row>
    <row r="159" spans="1:11" x14ac:dyDescent="0.25">
      <c r="B159" t="str">
        <f t="shared" si="185"/>
        <v>Bussiness Garden Štefánikova Shop a in 346,36, zmluva 98/2018</v>
      </c>
      <c r="C159" s="21">
        <f t="shared" ref="C159:I159" si="194">C120*10</f>
        <v>848516.4</v>
      </c>
      <c r="D159" s="21">
        <f t="shared" si="194"/>
        <v>0</v>
      </c>
      <c r="E159" s="21">
        <f t="shared" si="194"/>
        <v>193892.39999999997</v>
      </c>
      <c r="F159" s="21">
        <f t="shared" si="194"/>
        <v>0</v>
      </c>
      <c r="G159" s="21">
        <f t="shared" si="194"/>
        <v>654624</v>
      </c>
      <c r="H159" s="21">
        <f t="shared" si="194"/>
        <v>193892.40000000005</v>
      </c>
      <c r="I159" s="21">
        <f t="shared" si="194"/>
        <v>5.4569682106375694E-11</v>
      </c>
      <c r="J159" s="21">
        <f t="shared" ref="J159:K159" si="195">J120*10</f>
        <v>72000</v>
      </c>
      <c r="K159" s="21">
        <f t="shared" si="195"/>
        <v>920516.4</v>
      </c>
    </row>
    <row r="160" spans="1:11" x14ac:dyDescent="0.25">
      <c r="B160" t="str">
        <f t="shared" si="185"/>
        <v>Westend court 2000,30m2</v>
      </c>
      <c r="C160" s="21">
        <f t="shared" ref="C160:I160" si="196">C121*10</f>
        <v>4317962.4000000004</v>
      </c>
      <c r="D160" s="21">
        <f t="shared" si="196"/>
        <v>0</v>
      </c>
      <c r="E160" s="21">
        <f t="shared" si="196"/>
        <v>1099651.2</v>
      </c>
      <c r="F160" s="21">
        <f t="shared" si="196"/>
        <v>1099651.2</v>
      </c>
      <c r="G160" s="21">
        <f t="shared" si="196"/>
        <v>0</v>
      </c>
      <c r="H160" s="21">
        <f t="shared" si="196"/>
        <v>4317962.4000000004</v>
      </c>
      <c r="I160" s="21">
        <f t="shared" si="196"/>
        <v>2118660</v>
      </c>
      <c r="J160" s="21">
        <f t="shared" ref="J160:K160" si="197">J121*10</f>
        <v>432000</v>
      </c>
      <c r="K160" s="21">
        <f t="shared" si="197"/>
        <v>4749962.4000000004</v>
      </c>
    </row>
    <row r="161" spans="2:12" x14ac:dyDescent="0.25">
      <c r="B161" t="str">
        <f t="shared" si="185"/>
        <v>Bussiness Garden Štefánikova 3.poschodie, zmluva 694/2020</v>
      </c>
      <c r="C161" s="21">
        <f t="shared" ref="C161:I161" si="198">C122*10</f>
        <v>1009991.3999999999</v>
      </c>
      <c r="D161" s="21">
        <f t="shared" si="198"/>
        <v>0</v>
      </c>
      <c r="E161" s="21">
        <f t="shared" si="198"/>
        <v>260822.39999999997</v>
      </c>
      <c r="F161" s="21">
        <f t="shared" si="198"/>
        <v>0</v>
      </c>
      <c r="G161" s="21">
        <f t="shared" si="198"/>
        <v>0</v>
      </c>
      <c r="H161" s="21">
        <f t="shared" si="198"/>
        <v>1009991.3999999999</v>
      </c>
      <c r="I161" s="21">
        <f t="shared" si="198"/>
        <v>749169</v>
      </c>
      <c r="J161" s="21">
        <f t="shared" ref="J161:K161" si="199">J122*10</f>
        <v>18000</v>
      </c>
      <c r="K161" s="21">
        <f t="shared" si="199"/>
        <v>1027991.3999999999</v>
      </c>
    </row>
    <row r="162" spans="2:12" x14ac:dyDescent="0.25">
      <c r="B162" t="str">
        <f t="shared" si="185"/>
        <v>DataCentrum SCIRT</v>
      </c>
      <c r="C162" s="21">
        <f t="shared" ref="C162:I162" si="200">C123*10</f>
        <v>221479.1</v>
      </c>
      <c r="D162" s="21">
        <f t="shared" si="200"/>
        <v>0</v>
      </c>
      <c r="E162" s="21">
        <f t="shared" si="200"/>
        <v>221479.1</v>
      </c>
      <c r="F162" s="21">
        <f t="shared" si="200"/>
        <v>0</v>
      </c>
      <c r="G162" s="21">
        <f t="shared" si="200"/>
        <v>0</v>
      </c>
      <c r="H162" s="21">
        <f t="shared" si="200"/>
        <v>221479.1</v>
      </c>
      <c r="I162" s="21">
        <f t="shared" si="200"/>
        <v>0</v>
      </c>
      <c r="J162" s="21">
        <f t="shared" ref="J162:K162" si="201">J123*10</f>
        <v>0</v>
      </c>
      <c r="K162" s="21">
        <f t="shared" si="201"/>
        <v>221479.1</v>
      </c>
    </row>
    <row r="163" spans="2:12" x14ac:dyDescent="0.25">
      <c r="B163" t="str">
        <f t="shared" si="185"/>
        <v>Bussiness Garden Štefánikova 3.poschdie B ľavá strana, 6. poschodie celé, zmluva 65/2021</v>
      </c>
      <c r="C163" s="21">
        <f t="shared" ref="C163:I163" si="202">C124*10</f>
        <v>1860073.1999999997</v>
      </c>
      <c r="D163" s="21">
        <f t="shared" si="202"/>
        <v>36810</v>
      </c>
      <c r="E163" s="21">
        <f t="shared" si="202"/>
        <v>461216.64</v>
      </c>
      <c r="F163" s="21">
        <f t="shared" si="202"/>
        <v>0</v>
      </c>
      <c r="G163" s="21">
        <f t="shared" si="202"/>
        <v>0</v>
      </c>
      <c r="H163" s="21">
        <f t="shared" si="202"/>
        <v>1823263.1999999997</v>
      </c>
      <c r="I163" s="21">
        <f t="shared" si="202"/>
        <v>1362046.5599999998</v>
      </c>
      <c r="J163" s="21">
        <f t="shared" ref="J163:K163" si="203">J124*10</f>
        <v>306000</v>
      </c>
      <c r="K163" s="21">
        <f t="shared" si="203"/>
        <v>2166073.2000000002</v>
      </c>
    </row>
    <row r="164" spans="2:12" x14ac:dyDescent="0.25">
      <c r="B164" t="str">
        <f t="shared" si="185"/>
        <v>Westen court a gate</v>
      </c>
      <c r="C164" s="21">
        <f t="shared" ref="C164:I164" si="204">C125*10</f>
        <v>10975028.328</v>
      </c>
      <c r="D164" s="21">
        <f t="shared" si="204"/>
        <v>0</v>
      </c>
      <c r="E164" s="21">
        <f t="shared" si="204"/>
        <v>2011715.9999999998</v>
      </c>
      <c r="F164" s="21">
        <f t="shared" si="204"/>
        <v>1153383.5999999999</v>
      </c>
      <c r="G164" s="21">
        <f t="shared" si="204"/>
        <v>0</v>
      </c>
      <c r="H164" s="21">
        <f t="shared" si="204"/>
        <v>10975028.328</v>
      </c>
      <c r="I164" s="21">
        <f t="shared" si="204"/>
        <v>7809928.7280000001</v>
      </c>
      <c r="J164" s="21">
        <f t="shared" ref="J164:K164" si="205">J125*10</f>
        <v>480000</v>
      </c>
      <c r="K164" s="21">
        <f t="shared" si="205"/>
        <v>11455028.328</v>
      </c>
    </row>
    <row r="165" spans="2:12" x14ac:dyDescent="0.25">
      <c r="B165" s="26" t="s">
        <v>88</v>
      </c>
      <c r="C165" s="31">
        <f>SUM(C154:C164)</f>
        <v>42081888.139999993</v>
      </c>
      <c r="D165" s="31">
        <f t="shared" ref="D165" si="206">SUM(D154:D164)</f>
        <v>173850.36</v>
      </c>
      <c r="E165" s="31">
        <f t="shared" ref="E165" si="207">SUM(E154:E164)</f>
        <v>10324345.699999999</v>
      </c>
      <c r="F165" s="31">
        <f t="shared" ref="F165" si="208">SUM(F154:F164)</f>
        <v>2253034.7999999998</v>
      </c>
      <c r="G165" s="31">
        <f t="shared" ref="G165" si="209">SUM(G154:G164)</f>
        <v>654624</v>
      </c>
      <c r="H165" s="31">
        <f t="shared" ref="H165" si="210">SUM(H154:H164)</f>
        <v>41253413.779999994</v>
      </c>
      <c r="I165" s="31">
        <f t="shared" ref="I165:K165" si="211">SUM(I154:I164)</f>
        <v>28676033.279999997</v>
      </c>
      <c r="J165" s="31">
        <f t="shared" si="211"/>
        <v>2900844</v>
      </c>
      <c r="K165" s="31">
        <f t="shared" si="211"/>
        <v>44982732.139999993</v>
      </c>
    </row>
    <row r="167" spans="2:12" x14ac:dyDescent="0.25">
      <c r="B167" s="165" t="s">
        <v>154</v>
      </c>
      <c r="C167" s="25">
        <v>1</v>
      </c>
      <c r="D167" s="25">
        <v>2</v>
      </c>
      <c r="E167" s="25">
        <v>3</v>
      </c>
      <c r="F167" s="25">
        <v>4</v>
      </c>
      <c r="G167" s="25">
        <v>5</v>
      </c>
      <c r="H167" s="25">
        <v>6</v>
      </c>
      <c r="I167" s="25">
        <v>7</v>
      </c>
      <c r="J167" s="25">
        <v>8</v>
      </c>
      <c r="K167" s="25">
        <v>9</v>
      </c>
      <c r="L167" s="25">
        <v>10</v>
      </c>
    </row>
    <row r="168" spans="2:12" x14ac:dyDescent="0.25">
      <c r="B168" s="25">
        <v>1</v>
      </c>
      <c r="C168" s="163">
        <f>$C$126</f>
        <v>4208188.8140000002</v>
      </c>
      <c r="D168" s="163">
        <f t="shared" ref="D168:L177" si="212">$C$126</f>
        <v>4208188.8140000002</v>
      </c>
      <c r="E168" s="163">
        <f t="shared" si="212"/>
        <v>4208188.8140000002</v>
      </c>
      <c r="F168" s="163">
        <f t="shared" si="212"/>
        <v>4208188.8140000002</v>
      </c>
      <c r="G168" s="163">
        <f t="shared" si="212"/>
        <v>4208188.8140000002</v>
      </c>
      <c r="H168" s="163">
        <f t="shared" si="212"/>
        <v>4208188.8140000002</v>
      </c>
      <c r="I168" s="163">
        <f t="shared" si="212"/>
        <v>4208188.8140000002</v>
      </c>
      <c r="J168" s="163">
        <f t="shared" si="212"/>
        <v>4208188.8140000002</v>
      </c>
      <c r="K168" s="163">
        <f t="shared" si="212"/>
        <v>4208188.8140000002</v>
      </c>
      <c r="L168" s="163">
        <f t="shared" si="212"/>
        <v>4208188.8140000002</v>
      </c>
    </row>
    <row r="169" spans="2:12" x14ac:dyDescent="0.25">
      <c r="B169" s="25">
        <v>2</v>
      </c>
      <c r="C169" s="163"/>
      <c r="D169" s="163">
        <f t="shared" si="212"/>
        <v>4208188.8140000002</v>
      </c>
      <c r="E169" s="163">
        <f t="shared" si="212"/>
        <v>4208188.8140000002</v>
      </c>
      <c r="F169" s="163">
        <f t="shared" si="212"/>
        <v>4208188.8140000002</v>
      </c>
      <c r="G169" s="163">
        <f t="shared" si="212"/>
        <v>4208188.8140000002</v>
      </c>
      <c r="H169" s="163">
        <f t="shared" si="212"/>
        <v>4208188.8140000002</v>
      </c>
      <c r="I169" s="163">
        <f t="shared" si="212"/>
        <v>4208188.8140000002</v>
      </c>
      <c r="J169" s="163">
        <f t="shared" si="212"/>
        <v>4208188.8140000002</v>
      </c>
      <c r="K169" s="163">
        <f t="shared" si="212"/>
        <v>4208188.8140000002</v>
      </c>
      <c r="L169" s="163">
        <f t="shared" si="212"/>
        <v>4208188.8140000002</v>
      </c>
    </row>
    <row r="170" spans="2:12" x14ac:dyDescent="0.25">
      <c r="B170" s="25">
        <v>3</v>
      </c>
      <c r="C170" s="163"/>
      <c r="D170" s="163"/>
      <c r="E170" s="163">
        <f t="shared" si="212"/>
        <v>4208188.8140000002</v>
      </c>
      <c r="F170" s="163">
        <f t="shared" si="212"/>
        <v>4208188.8140000002</v>
      </c>
      <c r="G170" s="163">
        <f t="shared" si="212"/>
        <v>4208188.8140000002</v>
      </c>
      <c r="H170" s="163">
        <f t="shared" si="212"/>
        <v>4208188.8140000002</v>
      </c>
      <c r="I170" s="163">
        <f t="shared" si="212"/>
        <v>4208188.8140000002</v>
      </c>
      <c r="J170" s="163">
        <f t="shared" si="212"/>
        <v>4208188.8140000002</v>
      </c>
      <c r="K170" s="163">
        <f t="shared" si="212"/>
        <v>4208188.8140000002</v>
      </c>
      <c r="L170" s="163">
        <f t="shared" si="212"/>
        <v>4208188.8140000002</v>
      </c>
    </row>
    <row r="171" spans="2:12" x14ac:dyDescent="0.25">
      <c r="B171" s="25">
        <v>4</v>
      </c>
      <c r="C171" s="163"/>
      <c r="D171" s="163"/>
      <c r="E171" s="163"/>
      <c r="F171" s="163">
        <f t="shared" si="212"/>
        <v>4208188.8140000002</v>
      </c>
      <c r="G171" s="163">
        <f t="shared" si="212"/>
        <v>4208188.8140000002</v>
      </c>
      <c r="H171" s="163">
        <f t="shared" si="212"/>
        <v>4208188.8140000002</v>
      </c>
      <c r="I171" s="163">
        <f t="shared" si="212"/>
        <v>4208188.8140000002</v>
      </c>
      <c r="J171" s="163">
        <f t="shared" si="212"/>
        <v>4208188.8140000002</v>
      </c>
      <c r="K171" s="163">
        <f t="shared" si="212"/>
        <v>4208188.8140000002</v>
      </c>
      <c r="L171" s="163">
        <f t="shared" si="212"/>
        <v>4208188.8140000002</v>
      </c>
    </row>
    <row r="172" spans="2:12" x14ac:dyDescent="0.25">
      <c r="B172" s="25">
        <v>5</v>
      </c>
      <c r="C172" s="163"/>
      <c r="D172" s="163"/>
      <c r="E172" s="163"/>
      <c r="F172" s="163"/>
      <c r="G172" s="163">
        <f t="shared" si="212"/>
        <v>4208188.8140000002</v>
      </c>
      <c r="H172" s="163">
        <f t="shared" si="212"/>
        <v>4208188.8140000002</v>
      </c>
      <c r="I172" s="163">
        <f t="shared" si="212"/>
        <v>4208188.8140000002</v>
      </c>
      <c r="J172" s="163">
        <f t="shared" si="212"/>
        <v>4208188.8140000002</v>
      </c>
      <c r="K172" s="163">
        <f t="shared" si="212"/>
        <v>4208188.8140000002</v>
      </c>
      <c r="L172" s="163">
        <f t="shared" si="212"/>
        <v>4208188.8140000002</v>
      </c>
    </row>
    <row r="173" spans="2:12" x14ac:dyDescent="0.25">
      <c r="B173" s="25">
        <v>6</v>
      </c>
      <c r="C173" s="163"/>
      <c r="D173" s="163"/>
      <c r="E173" s="163"/>
      <c r="F173" s="163"/>
      <c r="G173" s="163"/>
      <c r="H173" s="163">
        <f t="shared" si="212"/>
        <v>4208188.8140000002</v>
      </c>
      <c r="I173" s="163">
        <f t="shared" si="212"/>
        <v>4208188.8140000002</v>
      </c>
      <c r="J173" s="163">
        <f t="shared" si="212"/>
        <v>4208188.8140000002</v>
      </c>
      <c r="K173" s="163">
        <f t="shared" si="212"/>
        <v>4208188.8140000002</v>
      </c>
      <c r="L173" s="163">
        <f t="shared" si="212"/>
        <v>4208188.8140000002</v>
      </c>
    </row>
    <row r="174" spans="2:12" x14ac:dyDescent="0.25">
      <c r="B174" s="25">
        <v>7</v>
      </c>
      <c r="C174" s="163"/>
      <c r="D174" s="163"/>
      <c r="E174" s="163"/>
      <c r="F174" s="163"/>
      <c r="G174" s="163"/>
      <c r="H174" s="163"/>
      <c r="I174" s="163">
        <f t="shared" si="212"/>
        <v>4208188.8140000002</v>
      </c>
      <c r="J174" s="163">
        <f t="shared" si="212"/>
        <v>4208188.8140000002</v>
      </c>
      <c r="K174" s="163">
        <f t="shared" si="212"/>
        <v>4208188.8140000002</v>
      </c>
      <c r="L174" s="163">
        <f t="shared" si="212"/>
        <v>4208188.8140000002</v>
      </c>
    </row>
    <row r="175" spans="2:12" x14ac:dyDescent="0.25">
      <c r="B175" s="25">
        <v>8</v>
      </c>
      <c r="C175" s="163"/>
      <c r="D175" s="163"/>
      <c r="E175" s="163"/>
      <c r="F175" s="163"/>
      <c r="G175" s="163"/>
      <c r="H175" s="163"/>
      <c r="I175" s="163"/>
      <c r="J175" s="163">
        <f t="shared" si="212"/>
        <v>4208188.8140000002</v>
      </c>
      <c r="K175" s="163">
        <f t="shared" si="212"/>
        <v>4208188.8140000002</v>
      </c>
      <c r="L175" s="163">
        <f t="shared" si="212"/>
        <v>4208188.8140000002</v>
      </c>
    </row>
    <row r="176" spans="2:12" x14ac:dyDescent="0.25">
      <c r="B176" s="25">
        <v>9</v>
      </c>
      <c r="C176" s="163"/>
      <c r="D176" s="163"/>
      <c r="E176" s="163"/>
      <c r="F176" s="163"/>
      <c r="G176" s="163"/>
      <c r="H176" s="163"/>
      <c r="I176" s="163"/>
      <c r="J176" s="163"/>
      <c r="K176" s="163">
        <f t="shared" si="212"/>
        <v>4208188.8140000002</v>
      </c>
      <c r="L176" s="163">
        <f t="shared" si="212"/>
        <v>4208188.8140000002</v>
      </c>
    </row>
    <row r="177" spans="2:12" x14ac:dyDescent="0.25">
      <c r="B177" s="25">
        <v>10</v>
      </c>
      <c r="C177" s="163"/>
      <c r="D177" s="163"/>
      <c r="E177" s="163"/>
      <c r="F177" s="163"/>
      <c r="G177" s="163"/>
      <c r="H177" s="163"/>
      <c r="I177" s="163"/>
      <c r="J177" s="163"/>
      <c r="K177" s="163"/>
      <c r="L177" s="163">
        <f t="shared" si="212"/>
        <v>4208188.8140000002</v>
      </c>
    </row>
    <row r="178" spans="2:12" x14ac:dyDescent="0.25">
      <c r="B178" s="25" t="s">
        <v>88</v>
      </c>
      <c r="C178" s="163">
        <f>SUM(C168:C177)</f>
        <v>4208188.8140000002</v>
      </c>
      <c r="D178" s="163">
        <f t="shared" ref="D178:L178" si="213">SUM(D168:D177)</f>
        <v>8416377.6280000005</v>
      </c>
      <c r="E178" s="163">
        <f t="shared" si="213"/>
        <v>12624566.442000002</v>
      </c>
      <c r="F178" s="163">
        <f t="shared" si="213"/>
        <v>16832755.256000001</v>
      </c>
      <c r="G178" s="163">
        <f t="shared" si="213"/>
        <v>21040944.07</v>
      </c>
      <c r="H178" s="163">
        <f t="shared" si="213"/>
        <v>25249132.884</v>
      </c>
      <c r="I178" s="163">
        <f t="shared" si="213"/>
        <v>29457321.697999999</v>
      </c>
      <c r="J178" s="163">
        <f t="shared" si="213"/>
        <v>33665510.512000002</v>
      </c>
      <c r="K178" s="163">
        <f t="shared" si="213"/>
        <v>37873699.326000005</v>
      </c>
      <c r="L178" s="163">
        <f t="shared" si="213"/>
        <v>42081888.140000008</v>
      </c>
    </row>
    <row r="179" spans="2:12" x14ac:dyDescent="0.25">
      <c r="B179" s="25"/>
      <c r="C179" s="164">
        <f>C168+NPV(0.05,C169:C177)</f>
        <v>4208188.8140000002</v>
      </c>
      <c r="D179" s="164">
        <f t="shared" ref="D179:L179" si="214">D168+NPV(0.05,D169:D177)</f>
        <v>8215987.6844761912</v>
      </c>
      <c r="E179" s="164">
        <f t="shared" si="214"/>
        <v>12032938.989691611</v>
      </c>
      <c r="F179" s="164">
        <f t="shared" si="214"/>
        <v>15668130.708944391</v>
      </c>
      <c r="G179" s="164">
        <f t="shared" si="214"/>
        <v>19130218.060613707</v>
      </c>
      <c r="H179" s="164">
        <f t="shared" si="214"/>
        <v>22427444.109822575</v>
      </c>
      <c r="I179" s="164">
        <f t="shared" si="214"/>
        <v>25567659.394783407</v>
      </c>
      <c r="J179" s="164">
        <f t="shared" si="214"/>
        <v>28558340.618555624</v>
      </c>
      <c r="K179" s="164">
        <f t="shared" si="214"/>
        <v>31406608.45071964</v>
      </c>
      <c r="L179" s="164">
        <f t="shared" si="214"/>
        <v>34119244.481352039</v>
      </c>
    </row>
    <row r="181" spans="2:12" x14ac:dyDescent="0.25">
      <c r="B181" s="165" t="s">
        <v>156</v>
      </c>
      <c r="C181" s="25">
        <v>1</v>
      </c>
      <c r="D181" s="25">
        <v>2</v>
      </c>
      <c r="E181" s="25">
        <v>3</v>
      </c>
      <c r="F181" s="25">
        <v>4</v>
      </c>
      <c r="G181" s="25">
        <v>5</v>
      </c>
      <c r="H181" s="25">
        <v>6</v>
      </c>
      <c r="I181" s="25">
        <v>7</v>
      </c>
      <c r="J181" s="25">
        <v>8</v>
      </c>
      <c r="K181" s="25">
        <v>9</v>
      </c>
      <c r="L181" s="25">
        <v>10</v>
      </c>
    </row>
    <row r="182" spans="2:12" x14ac:dyDescent="0.25">
      <c r="B182" s="25">
        <v>1</v>
      </c>
      <c r="C182" s="163">
        <f>$J$126</f>
        <v>290084.40000000002</v>
      </c>
      <c r="D182" s="163">
        <f t="shared" ref="D182:L191" si="215">$J$126</f>
        <v>290084.40000000002</v>
      </c>
      <c r="E182" s="163">
        <f t="shared" si="215"/>
        <v>290084.40000000002</v>
      </c>
      <c r="F182" s="163">
        <f t="shared" si="215"/>
        <v>290084.40000000002</v>
      </c>
      <c r="G182" s="163">
        <f t="shared" si="215"/>
        <v>290084.40000000002</v>
      </c>
      <c r="H182" s="163">
        <f t="shared" si="215"/>
        <v>290084.40000000002</v>
      </c>
      <c r="I182" s="163">
        <f t="shared" si="215"/>
        <v>290084.40000000002</v>
      </c>
      <c r="J182" s="163">
        <f t="shared" si="215"/>
        <v>290084.40000000002</v>
      </c>
      <c r="K182" s="163">
        <f t="shared" si="215"/>
        <v>290084.40000000002</v>
      </c>
      <c r="L182" s="163">
        <f t="shared" si="215"/>
        <v>290084.40000000002</v>
      </c>
    </row>
    <row r="183" spans="2:12" x14ac:dyDescent="0.25">
      <c r="B183" s="25">
        <v>2</v>
      </c>
      <c r="C183" s="163"/>
      <c r="D183" s="163">
        <f t="shared" si="215"/>
        <v>290084.40000000002</v>
      </c>
      <c r="E183" s="163">
        <f t="shared" si="215"/>
        <v>290084.40000000002</v>
      </c>
      <c r="F183" s="163">
        <f t="shared" si="215"/>
        <v>290084.40000000002</v>
      </c>
      <c r="G183" s="163">
        <f t="shared" si="215"/>
        <v>290084.40000000002</v>
      </c>
      <c r="H183" s="163">
        <f t="shared" si="215"/>
        <v>290084.40000000002</v>
      </c>
      <c r="I183" s="163">
        <f t="shared" si="215"/>
        <v>290084.40000000002</v>
      </c>
      <c r="J183" s="163">
        <f t="shared" si="215"/>
        <v>290084.40000000002</v>
      </c>
      <c r="K183" s="163">
        <f t="shared" si="215"/>
        <v>290084.40000000002</v>
      </c>
      <c r="L183" s="163">
        <f t="shared" si="215"/>
        <v>290084.40000000002</v>
      </c>
    </row>
    <row r="184" spans="2:12" x14ac:dyDescent="0.25">
      <c r="B184" s="25">
        <v>3</v>
      </c>
      <c r="C184" s="163"/>
      <c r="D184" s="163"/>
      <c r="E184" s="163">
        <f t="shared" si="215"/>
        <v>290084.40000000002</v>
      </c>
      <c r="F184" s="163">
        <f t="shared" si="215"/>
        <v>290084.40000000002</v>
      </c>
      <c r="G184" s="163">
        <f t="shared" si="215"/>
        <v>290084.40000000002</v>
      </c>
      <c r="H184" s="163">
        <f t="shared" si="215"/>
        <v>290084.40000000002</v>
      </c>
      <c r="I184" s="163">
        <f t="shared" si="215"/>
        <v>290084.40000000002</v>
      </c>
      <c r="J184" s="163">
        <f t="shared" si="215"/>
        <v>290084.40000000002</v>
      </c>
      <c r="K184" s="163">
        <f t="shared" si="215"/>
        <v>290084.40000000002</v>
      </c>
      <c r="L184" s="163">
        <f t="shared" si="215"/>
        <v>290084.40000000002</v>
      </c>
    </row>
    <row r="185" spans="2:12" x14ac:dyDescent="0.25">
      <c r="B185" s="25">
        <v>4</v>
      </c>
      <c r="C185" s="163"/>
      <c r="D185" s="163"/>
      <c r="E185" s="163"/>
      <c r="F185" s="163">
        <f t="shared" si="215"/>
        <v>290084.40000000002</v>
      </c>
      <c r="G185" s="163">
        <f t="shared" si="215"/>
        <v>290084.40000000002</v>
      </c>
      <c r="H185" s="163">
        <f t="shared" si="215"/>
        <v>290084.40000000002</v>
      </c>
      <c r="I185" s="163">
        <f t="shared" si="215"/>
        <v>290084.40000000002</v>
      </c>
      <c r="J185" s="163">
        <f t="shared" si="215"/>
        <v>290084.40000000002</v>
      </c>
      <c r="K185" s="163">
        <f t="shared" si="215"/>
        <v>290084.40000000002</v>
      </c>
      <c r="L185" s="163">
        <f t="shared" si="215"/>
        <v>290084.40000000002</v>
      </c>
    </row>
    <row r="186" spans="2:12" x14ac:dyDescent="0.25">
      <c r="B186" s="25">
        <v>5</v>
      </c>
      <c r="C186" s="163"/>
      <c r="D186" s="163"/>
      <c r="E186" s="163"/>
      <c r="F186" s="163"/>
      <c r="G186" s="163">
        <f t="shared" si="215"/>
        <v>290084.40000000002</v>
      </c>
      <c r="H186" s="163">
        <f t="shared" si="215"/>
        <v>290084.40000000002</v>
      </c>
      <c r="I186" s="163">
        <f t="shared" si="215"/>
        <v>290084.40000000002</v>
      </c>
      <c r="J186" s="163">
        <f t="shared" si="215"/>
        <v>290084.40000000002</v>
      </c>
      <c r="K186" s="163">
        <f t="shared" si="215"/>
        <v>290084.40000000002</v>
      </c>
      <c r="L186" s="163">
        <f t="shared" si="215"/>
        <v>290084.40000000002</v>
      </c>
    </row>
    <row r="187" spans="2:12" x14ac:dyDescent="0.25">
      <c r="B187" s="25">
        <v>6</v>
      </c>
      <c r="C187" s="163"/>
      <c r="D187" s="163"/>
      <c r="E187" s="163"/>
      <c r="F187" s="163"/>
      <c r="G187" s="163"/>
      <c r="H187" s="163">
        <f t="shared" si="215"/>
        <v>290084.40000000002</v>
      </c>
      <c r="I187" s="163">
        <f t="shared" si="215"/>
        <v>290084.40000000002</v>
      </c>
      <c r="J187" s="163">
        <f t="shared" si="215"/>
        <v>290084.40000000002</v>
      </c>
      <c r="K187" s="163">
        <f t="shared" si="215"/>
        <v>290084.40000000002</v>
      </c>
      <c r="L187" s="163">
        <f t="shared" si="215"/>
        <v>290084.40000000002</v>
      </c>
    </row>
    <row r="188" spans="2:12" x14ac:dyDescent="0.25">
      <c r="B188" s="25">
        <v>7</v>
      </c>
      <c r="C188" s="163"/>
      <c r="D188" s="163"/>
      <c r="E188" s="163"/>
      <c r="F188" s="163"/>
      <c r="G188" s="163"/>
      <c r="H188" s="163"/>
      <c r="I188" s="163">
        <f t="shared" si="215"/>
        <v>290084.40000000002</v>
      </c>
      <c r="J188" s="163">
        <f t="shared" si="215"/>
        <v>290084.40000000002</v>
      </c>
      <c r="K188" s="163">
        <f t="shared" si="215"/>
        <v>290084.40000000002</v>
      </c>
      <c r="L188" s="163">
        <f t="shared" si="215"/>
        <v>290084.40000000002</v>
      </c>
    </row>
    <row r="189" spans="2:12" x14ac:dyDescent="0.25">
      <c r="B189" s="25">
        <v>8</v>
      </c>
      <c r="C189" s="163"/>
      <c r="D189" s="163"/>
      <c r="E189" s="163"/>
      <c r="F189" s="163"/>
      <c r="G189" s="163"/>
      <c r="H189" s="163"/>
      <c r="I189" s="163"/>
      <c r="J189" s="163">
        <f t="shared" si="215"/>
        <v>290084.40000000002</v>
      </c>
      <c r="K189" s="163">
        <f t="shared" si="215"/>
        <v>290084.40000000002</v>
      </c>
      <c r="L189" s="163">
        <f t="shared" si="215"/>
        <v>290084.40000000002</v>
      </c>
    </row>
    <row r="190" spans="2:12" x14ac:dyDescent="0.25">
      <c r="B190" s="25">
        <v>9</v>
      </c>
      <c r="C190" s="163"/>
      <c r="D190" s="163"/>
      <c r="E190" s="163"/>
      <c r="F190" s="163"/>
      <c r="G190" s="163"/>
      <c r="H190" s="163"/>
      <c r="I190" s="163"/>
      <c r="J190" s="163"/>
      <c r="K190" s="163">
        <f t="shared" si="215"/>
        <v>290084.40000000002</v>
      </c>
      <c r="L190" s="163">
        <f t="shared" si="215"/>
        <v>290084.40000000002</v>
      </c>
    </row>
    <row r="191" spans="2:12" x14ac:dyDescent="0.25">
      <c r="B191" s="25">
        <v>10</v>
      </c>
      <c r="C191" s="163"/>
      <c r="D191" s="163"/>
      <c r="E191" s="163"/>
      <c r="F191" s="163"/>
      <c r="G191" s="163"/>
      <c r="H191" s="163"/>
      <c r="I191" s="163"/>
      <c r="J191" s="163"/>
      <c r="K191" s="163"/>
      <c r="L191" s="163">
        <f t="shared" si="215"/>
        <v>290084.40000000002</v>
      </c>
    </row>
    <row r="192" spans="2:12" x14ac:dyDescent="0.25">
      <c r="B192" s="25" t="s">
        <v>88</v>
      </c>
      <c r="C192" s="163">
        <f>SUM(C182:C191)</f>
        <v>290084.40000000002</v>
      </c>
      <c r="D192" s="163">
        <f t="shared" ref="D192:L192" si="216">SUM(D182:D191)</f>
        <v>580168.80000000005</v>
      </c>
      <c r="E192" s="163">
        <f t="shared" si="216"/>
        <v>870253.20000000007</v>
      </c>
      <c r="F192" s="163">
        <f t="shared" si="216"/>
        <v>1160337.6000000001</v>
      </c>
      <c r="G192" s="163">
        <f t="shared" si="216"/>
        <v>1450422</v>
      </c>
      <c r="H192" s="163">
        <f t="shared" si="216"/>
        <v>1740506.4</v>
      </c>
      <c r="I192" s="163">
        <f t="shared" si="216"/>
        <v>2030590.7999999998</v>
      </c>
      <c r="J192" s="163">
        <f t="shared" si="216"/>
        <v>2320675.1999999997</v>
      </c>
      <c r="K192" s="163">
        <f t="shared" si="216"/>
        <v>2610759.5999999996</v>
      </c>
      <c r="L192" s="163">
        <f t="shared" si="216"/>
        <v>2900843.9999999995</v>
      </c>
    </row>
    <row r="193" spans="2:12" x14ac:dyDescent="0.25">
      <c r="B193" s="25"/>
      <c r="C193" s="164">
        <f>C182+NPV(0.05,C183:C191)</f>
        <v>290084.40000000002</v>
      </c>
      <c r="D193" s="164">
        <f t="shared" ref="D193:L193" si="217">D182+NPV(0.05,D183:D191)</f>
        <v>566355.25714285718</v>
      </c>
      <c r="E193" s="164">
        <f t="shared" si="217"/>
        <v>829470.35918367351</v>
      </c>
      <c r="F193" s="164">
        <f t="shared" si="217"/>
        <v>1080056.1706511176</v>
      </c>
      <c r="G193" s="164">
        <f t="shared" si="217"/>
        <v>1318709.3244296359</v>
      </c>
      <c r="H193" s="164">
        <f t="shared" si="217"/>
        <v>1545998.0423139385</v>
      </c>
      <c r="I193" s="164">
        <f t="shared" si="217"/>
        <v>1762463.487918037</v>
      </c>
      <c r="J193" s="164">
        <f t="shared" si="217"/>
        <v>1968621.0551600349</v>
      </c>
      <c r="K193" s="164">
        <f t="shared" si="217"/>
        <v>2164961.5953905093</v>
      </c>
      <c r="L193" s="164">
        <f t="shared" si="217"/>
        <v>2351952.5860861992</v>
      </c>
    </row>
    <row r="195" spans="2:12" s="25" customFormat="1" x14ac:dyDescent="0.25">
      <c r="B195" s="165" t="s">
        <v>155</v>
      </c>
      <c r="C195" s="25">
        <v>1</v>
      </c>
      <c r="D195" s="25">
        <v>2</v>
      </c>
      <c r="E195" s="25">
        <v>3</v>
      </c>
      <c r="F195" s="25">
        <v>4</v>
      </c>
      <c r="G195" s="25">
        <v>5</v>
      </c>
      <c r="H195" s="25">
        <v>6</v>
      </c>
      <c r="I195" s="25">
        <v>7</v>
      </c>
      <c r="J195" s="25">
        <v>8</v>
      </c>
      <c r="K195" s="25">
        <v>9</v>
      </c>
      <c r="L195" s="25">
        <v>10</v>
      </c>
    </row>
    <row r="196" spans="2:12" s="25" customFormat="1" x14ac:dyDescent="0.25">
      <c r="B196" s="25">
        <v>1</v>
      </c>
      <c r="C196" s="163">
        <f>$K$126</f>
        <v>4498273.2140000006</v>
      </c>
      <c r="D196" s="163">
        <f t="shared" ref="D196:L205" si="218">$K$126</f>
        <v>4498273.2140000006</v>
      </c>
      <c r="E196" s="163">
        <f t="shared" si="218"/>
        <v>4498273.2140000006</v>
      </c>
      <c r="F196" s="163">
        <f t="shared" si="218"/>
        <v>4498273.2140000006</v>
      </c>
      <c r="G196" s="163">
        <f t="shared" si="218"/>
        <v>4498273.2140000006</v>
      </c>
      <c r="H196" s="163">
        <f t="shared" si="218"/>
        <v>4498273.2140000006</v>
      </c>
      <c r="I196" s="163">
        <f t="shared" si="218"/>
        <v>4498273.2140000006</v>
      </c>
      <c r="J196" s="163">
        <f t="shared" si="218"/>
        <v>4498273.2140000006</v>
      </c>
      <c r="K196" s="163">
        <f t="shared" si="218"/>
        <v>4498273.2140000006</v>
      </c>
      <c r="L196" s="163">
        <f t="shared" si="218"/>
        <v>4498273.2140000006</v>
      </c>
    </row>
    <row r="197" spans="2:12" s="25" customFormat="1" x14ac:dyDescent="0.25">
      <c r="B197" s="25">
        <v>2</v>
      </c>
      <c r="C197" s="163"/>
      <c r="D197" s="163">
        <f t="shared" si="218"/>
        <v>4498273.2140000006</v>
      </c>
      <c r="E197" s="163">
        <f t="shared" si="218"/>
        <v>4498273.2140000006</v>
      </c>
      <c r="F197" s="163">
        <f t="shared" si="218"/>
        <v>4498273.2140000006</v>
      </c>
      <c r="G197" s="163">
        <f t="shared" si="218"/>
        <v>4498273.2140000006</v>
      </c>
      <c r="H197" s="163">
        <f t="shared" si="218"/>
        <v>4498273.2140000006</v>
      </c>
      <c r="I197" s="163">
        <f t="shared" si="218"/>
        <v>4498273.2140000006</v>
      </c>
      <c r="J197" s="163">
        <f t="shared" si="218"/>
        <v>4498273.2140000006</v>
      </c>
      <c r="K197" s="163">
        <f t="shared" si="218"/>
        <v>4498273.2140000006</v>
      </c>
      <c r="L197" s="163">
        <f t="shared" si="218"/>
        <v>4498273.2140000006</v>
      </c>
    </row>
    <row r="198" spans="2:12" s="25" customFormat="1" x14ac:dyDescent="0.25">
      <c r="B198" s="25">
        <v>3</v>
      </c>
      <c r="C198" s="163"/>
      <c r="D198" s="163"/>
      <c r="E198" s="163">
        <f t="shared" si="218"/>
        <v>4498273.2140000006</v>
      </c>
      <c r="F198" s="163">
        <f t="shared" si="218"/>
        <v>4498273.2140000006</v>
      </c>
      <c r="G198" s="163">
        <f t="shared" si="218"/>
        <v>4498273.2140000006</v>
      </c>
      <c r="H198" s="163">
        <f t="shared" si="218"/>
        <v>4498273.2140000006</v>
      </c>
      <c r="I198" s="163">
        <f t="shared" si="218"/>
        <v>4498273.2140000006</v>
      </c>
      <c r="J198" s="163">
        <f t="shared" si="218"/>
        <v>4498273.2140000006</v>
      </c>
      <c r="K198" s="163">
        <f t="shared" si="218"/>
        <v>4498273.2140000006</v>
      </c>
      <c r="L198" s="163">
        <f t="shared" si="218"/>
        <v>4498273.2140000006</v>
      </c>
    </row>
    <row r="199" spans="2:12" s="25" customFormat="1" x14ac:dyDescent="0.25">
      <c r="B199" s="25">
        <v>4</v>
      </c>
      <c r="C199" s="163"/>
      <c r="D199" s="163"/>
      <c r="E199" s="163"/>
      <c r="F199" s="163">
        <f t="shared" si="218"/>
        <v>4498273.2140000006</v>
      </c>
      <c r="G199" s="163">
        <f t="shared" si="218"/>
        <v>4498273.2140000006</v>
      </c>
      <c r="H199" s="163">
        <f t="shared" si="218"/>
        <v>4498273.2140000006</v>
      </c>
      <c r="I199" s="163">
        <f t="shared" si="218"/>
        <v>4498273.2140000006</v>
      </c>
      <c r="J199" s="163">
        <f t="shared" si="218"/>
        <v>4498273.2140000006</v>
      </c>
      <c r="K199" s="163">
        <f t="shared" si="218"/>
        <v>4498273.2140000006</v>
      </c>
      <c r="L199" s="163">
        <f t="shared" si="218"/>
        <v>4498273.2140000006</v>
      </c>
    </row>
    <row r="200" spans="2:12" s="25" customFormat="1" x14ac:dyDescent="0.25">
      <c r="B200" s="25">
        <v>5</v>
      </c>
      <c r="C200" s="163"/>
      <c r="D200" s="163"/>
      <c r="E200" s="163"/>
      <c r="F200" s="163"/>
      <c r="G200" s="163">
        <f t="shared" si="218"/>
        <v>4498273.2140000006</v>
      </c>
      <c r="H200" s="163">
        <f t="shared" si="218"/>
        <v>4498273.2140000006</v>
      </c>
      <c r="I200" s="163">
        <f t="shared" si="218"/>
        <v>4498273.2140000006</v>
      </c>
      <c r="J200" s="163">
        <f t="shared" si="218"/>
        <v>4498273.2140000006</v>
      </c>
      <c r="K200" s="163">
        <f t="shared" si="218"/>
        <v>4498273.2140000006</v>
      </c>
      <c r="L200" s="163">
        <f t="shared" si="218"/>
        <v>4498273.2140000006</v>
      </c>
    </row>
    <row r="201" spans="2:12" s="25" customFormat="1" x14ac:dyDescent="0.25">
      <c r="B201" s="25">
        <v>6</v>
      </c>
      <c r="C201" s="163"/>
      <c r="D201" s="163"/>
      <c r="E201" s="163"/>
      <c r="F201" s="163"/>
      <c r="G201" s="163"/>
      <c r="H201" s="163">
        <f t="shared" si="218"/>
        <v>4498273.2140000006</v>
      </c>
      <c r="I201" s="163">
        <f t="shared" si="218"/>
        <v>4498273.2140000006</v>
      </c>
      <c r="J201" s="163">
        <f t="shared" si="218"/>
        <v>4498273.2140000006</v>
      </c>
      <c r="K201" s="163">
        <f t="shared" si="218"/>
        <v>4498273.2140000006</v>
      </c>
      <c r="L201" s="163">
        <f t="shared" si="218"/>
        <v>4498273.2140000006</v>
      </c>
    </row>
    <row r="202" spans="2:12" s="25" customFormat="1" x14ac:dyDescent="0.25">
      <c r="B202" s="25">
        <v>7</v>
      </c>
      <c r="C202" s="163"/>
      <c r="D202" s="163"/>
      <c r="E202" s="163"/>
      <c r="F202" s="163"/>
      <c r="G202" s="163"/>
      <c r="H202" s="163"/>
      <c r="I202" s="163">
        <f t="shared" si="218"/>
        <v>4498273.2140000006</v>
      </c>
      <c r="J202" s="163">
        <f t="shared" si="218"/>
        <v>4498273.2140000006</v>
      </c>
      <c r="K202" s="163">
        <f t="shared" si="218"/>
        <v>4498273.2140000006</v>
      </c>
      <c r="L202" s="163">
        <f t="shared" si="218"/>
        <v>4498273.2140000006</v>
      </c>
    </row>
    <row r="203" spans="2:12" s="25" customFormat="1" x14ac:dyDescent="0.25">
      <c r="B203" s="25">
        <v>8</v>
      </c>
      <c r="C203" s="163"/>
      <c r="D203" s="163"/>
      <c r="E203" s="163"/>
      <c r="F203" s="163"/>
      <c r="G203" s="163"/>
      <c r="H203" s="163"/>
      <c r="I203" s="163"/>
      <c r="J203" s="163">
        <f t="shared" si="218"/>
        <v>4498273.2140000006</v>
      </c>
      <c r="K203" s="163">
        <f t="shared" si="218"/>
        <v>4498273.2140000006</v>
      </c>
      <c r="L203" s="163">
        <f t="shared" si="218"/>
        <v>4498273.2140000006</v>
      </c>
    </row>
    <row r="204" spans="2:12" s="25" customFormat="1" x14ac:dyDescent="0.25">
      <c r="B204" s="25">
        <v>9</v>
      </c>
      <c r="C204" s="163"/>
      <c r="D204" s="163"/>
      <c r="E204" s="163"/>
      <c r="F204" s="163"/>
      <c r="G204" s="163"/>
      <c r="H204" s="163"/>
      <c r="I204" s="163"/>
      <c r="J204" s="163"/>
      <c r="K204" s="163">
        <f t="shared" si="218"/>
        <v>4498273.2140000006</v>
      </c>
      <c r="L204" s="163">
        <f t="shared" si="218"/>
        <v>4498273.2140000006</v>
      </c>
    </row>
    <row r="205" spans="2:12" s="25" customFormat="1" x14ac:dyDescent="0.25">
      <c r="B205" s="25">
        <v>10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>
        <f t="shared" si="218"/>
        <v>4498273.2140000006</v>
      </c>
    </row>
    <row r="206" spans="2:12" s="25" customFormat="1" x14ac:dyDescent="0.25">
      <c r="B206" s="25" t="s">
        <v>88</v>
      </c>
      <c r="C206" s="163">
        <f>SUM(C196:C205)</f>
        <v>4498273.2140000006</v>
      </c>
      <c r="D206" s="163">
        <f t="shared" ref="D206:L206" si="219">SUM(D196:D205)</f>
        <v>8996546.4280000012</v>
      </c>
      <c r="E206" s="163">
        <f t="shared" si="219"/>
        <v>13494819.642000001</v>
      </c>
      <c r="F206" s="163">
        <f t="shared" si="219"/>
        <v>17993092.856000002</v>
      </c>
      <c r="G206" s="163">
        <f t="shared" si="219"/>
        <v>22491366.070000004</v>
      </c>
      <c r="H206" s="163">
        <f t="shared" si="219"/>
        <v>26989639.284000006</v>
      </c>
      <c r="I206" s="163">
        <f t="shared" si="219"/>
        <v>31487912.498000007</v>
      </c>
      <c r="J206" s="163">
        <f t="shared" si="219"/>
        <v>35986185.712000005</v>
      </c>
      <c r="K206" s="163">
        <f t="shared" si="219"/>
        <v>40484458.926000006</v>
      </c>
      <c r="L206" s="163">
        <f t="shared" si="219"/>
        <v>44982732.140000008</v>
      </c>
    </row>
    <row r="207" spans="2:12" s="25" customFormat="1" x14ac:dyDescent="0.25">
      <c r="C207" s="164">
        <f>C196+NPV(0.05,C197:C205)</f>
        <v>4498273.2140000006</v>
      </c>
      <c r="D207" s="164">
        <f t="shared" ref="D207:L207" si="220">D196+NPV(0.05,D197:D205)</f>
        <v>8782342.9416190498</v>
      </c>
      <c r="E207" s="164">
        <f t="shared" si="220"/>
        <v>12862409.348875286</v>
      </c>
      <c r="F207" s="164">
        <f t="shared" si="220"/>
        <v>16748186.879595511</v>
      </c>
      <c r="G207" s="164">
        <f t="shared" si="220"/>
        <v>20448927.385043342</v>
      </c>
      <c r="H207" s="164">
        <f t="shared" si="220"/>
        <v>23973442.15213652</v>
      </c>
      <c r="I207" s="164">
        <f t="shared" si="220"/>
        <v>27330122.882701449</v>
      </c>
      <c r="J207" s="164">
        <f t="shared" si="220"/>
        <v>30526961.673715662</v>
      </c>
      <c r="K207" s="164">
        <f t="shared" si="220"/>
        <v>33571570.046110153</v>
      </c>
      <c r="L207" s="164">
        <f t="shared" si="220"/>
        <v>36471197.067438237</v>
      </c>
    </row>
  </sheetData>
  <mergeCells count="5">
    <mergeCell ref="R1:Y1"/>
    <mergeCell ref="BD1:BI1"/>
    <mergeCell ref="AS1:AZ1"/>
    <mergeCell ref="AA1:AH1"/>
    <mergeCell ref="AJ1:AQ1"/>
  </mergeCells>
  <conditionalFormatting sqref="P84:P9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7:Y9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84:BH9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87:AZ9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84:AH9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87:AQ9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84:BQ9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9"/>
  <sheetViews>
    <sheetView topLeftCell="A2" workbookViewId="0">
      <selection activeCell="H27" sqref="H27"/>
    </sheetView>
  </sheetViews>
  <sheetFormatPr defaultRowHeight="15" x14ac:dyDescent="0.25"/>
  <cols>
    <col min="2" max="2" width="31.140625" customWidth="1"/>
    <col min="4" max="4" width="9" style="21" bestFit="1" customWidth="1"/>
    <col min="5" max="5" width="10.28515625" style="21" bestFit="1" customWidth="1"/>
    <col min="6" max="6" width="11.28515625" style="21" bestFit="1" customWidth="1"/>
    <col min="7" max="7" width="12.7109375" style="21" bestFit="1" customWidth="1"/>
    <col min="8" max="9" width="12.7109375" bestFit="1" customWidth="1"/>
    <col min="10" max="10" width="9.28515625" bestFit="1" customWidth="1"/>
    <col min="12" max="21" width="12.7109375" bestFit="1" customWidth="1"/>
  </cols>
  <sheetData>
    <row r="2" spans="2:27" ht="24.6" customHeight="1" x14ac:dyDescent="0.25">
      <c r="B2" s="168" t="s">
        <v>93</v>
      </c>
      <c r="C2" s="168"/>
      <c r="D2" s="168"/>
      <c r="E2" s="168"/>
      <c r="F2" s="157"/>
    </row>
    <row r="4" spans="2:27" ht="15.75" thickBot="1" x14ac:dyDescent="0.3">
      <c r="B4" s="35" t="s">
        <v>73</v>
      </c>
      <c r="C4" s="35" t="s">
        <v>94</v>
      </c>
      <c r="D4" s="36" t="s">
        <v>95</v>
      </c>
      <c r="E4" s="42" t="s">
        <v>13</v>
      </c>
      <c r="F4" s="45" t="s">
        <v>14</v>
      </c>
      <c r="G4" s="45" t="s">
        <v>15</v>
      </c>
      <c r="H4" s="45" t="s">
        <v>16</v>
      </c>
      <c r="I4" s="45" t="s">
        <v>17</v>
      </c>
      <c r="J4" s="27"/>
      <c r="L4">
        <v>1</v>
      </c>
      <c r="M4">
        <v>2</v>
      </c>
      <c r="N4">
        <v>3</v>
      </c>
      <c r="O4">
        <v>4</v>
      </c>
      <c r="P4">
        <v>5</v>
      </c>
      <c r="Q4">
        <v>6</v>
      </c>
      <c r="R4">
        <v>7</v>
      </c>
      <c r="S4">
        <v>8</v>
      </c>
      <c r="T4">
        <v>9</v>
      </c>
      <c r="U4">
        <v>10</v>
      </c>
      <c r="AA4" s="21"/>
    </row>
    <row r="5" spans="2:27" ht="15.75" thickTop="1" x14ac:dyDescent="0.25">
      <c r="B5" t="s">
        <v>24</v>
      </c>
      <c r="C5">
        <v>10</v>
      </c>
      <c r="D5" s="21">
        <v>40</v>
      </c>
      <c r="E5" s="21">
        <v>400</v>
      </c>
      <c r="F5" s="21">
        <f>E5*12</f>
        <v>4800</v>
      </c>
      <c r="G5" s="21">
        <f>E5*12*5</f>
        <v>24000</v>
      </c>
      <c r="H5" s="21">
        <f>E5*12*7</f>
        <v>33600</v>
      </c>
      <c r="I5" s="21">
        <f>E5*12*10</f>
        <v>48000</v>
      </c>
      <c r="K5">
        <v>1</v>
      </c>
      <c r="L5" s="129">
        <f>$F$22</f>
        <v>290084.40000000002</v>
      </c>
      <c r="M5" s="129">
        <f t="shared" ref="M5:U5" si="0">$F$22</f>
        <v>290084.40000000002</v>
      </c>
      <c r="N5" s="129">
        <f t="shared" si="0"/>
        <v>290084.40000000002</v>
      </c>
      <c r="O5" s="129">
        <f t="shared" si="0"/>
        <v>290084.40000000002</v>
      </c>
      <c r="P5" s="129">
        <f t="shared" si="0"/>
        <v>290084.40000000002</v>
      </c>
      <c r="Q5" s="129">
        <f t="shared" si="0"/>
        <v>290084.40000000002</v>
      </c>
      <c r="R5" s="129">
        <f t="shared" si="0"/>
        <v>290084.40000000002</v>
      </c>
      <c r="S5" s="129">
        <f t="shared" si="0"/>
        <v>290084.40000000002</v>
      </c>
      <c r="T5" s="129">
        <f t="shared" si="0"/>
        <v>290084.40000000002</v>
      </c>
      <c r="U5" s="129">
        <f t="shared" si="0"/>
        <v>290084.40000000002</v>
      </c>
      <c r="AA5" s="21"/>
    </row>
    <row r="6" spans="2:27" x14ac:dyDescent="0.25">
      <c r="B6" t="s">
        <v>24</v>
      </c>
      <c r="C6">
        <v>20</v>
      </c>
      <c r="D6" s="21">
        <v>60</v>
      </c>
      <c r="E6" s="21">
        <v>1200</v>
      </c>
      <c r="F6" s="21">
        <f t="shared" ref="F6:F21" si="1">E6*12</f>
        <v>14400</v>
      </c>
      <c r="G6" s="21">
        <f t="shared" ref="G6:G20" si="2">E6*12*5</f>
        <v>72000</v>
      </c>
      <c r="H6" s="21">
        <f t="shared" ref="H6:H20" si="3">E6*12*7</f>
        <v>100800</v>
      </c>
      <c r="I6" s="21">
        <f t="shared" ref="I6:I20" si="4">E6*12*10</f>
        <v>144000</v>
      </c>
      <c r="K6">
        <v>2</v>
      </c>
      <c r="L6" s="129"/>
      <c r="M6" s="129">
        <f t="shared" ref="M6:U14" si="5">$F$22</f>
        <v>290084.40000000002</v>
      </c>
      <c r="N6" s="129">
        <f t="shared" si="5"/>
        <v>290084.40000000002</v>
      </c>
      <c r="O6" s="129">
        <f t="shared" si="5"/>
        <v>290084.40000000002</v>
      </c>
      <c r="P6" s="129">
        <f t="shared" si="5"/>
        <v>290084.40000000002</v>
      </c>
      <c r="Q6" s="129">
        <f t="shared" si="5"/>
        <v>290084.40000000002</v>
      </c>
      <c r="R6" s="129">
        <f t="shared" si="5"/>
        <v>290084.40000000002</v>
      </c>
      <c r="S6" s="129">
        <f t="shared" si="5"/>
        <v>290084.40000000002</v>
      </c>
      <c r="T6" s="129">
        <f t="shared" si="5"/>
        <v>290084.40000000002</v>
      </c>
      <c r="U6" s="129">
        <f t="shared" si="5"/>
        <v>290084.40000000002</v>
      </c>
      <c r="AA6" s="21"/>
    </row>
    <row r="7" spans="2:27" x14ac:dyDescent="0.25">
      <c r="B7" t="s">
        <v>33</v>
      </c>
      <c r="C7">
        <v>15</v>
      </c>
      <c r="D7" s="21">
        <v>11.08</v>
      </c>
      <c r="E7" s="21">
        <v>166.2</v>
      </c>
      <c r="F7" s="21">
        <f t="shared" si="1"/>
        <v>1994.3999999999999</v>
      </c>
      <c r="G7" s="21">
        <f t="shared" si="2"/>
        <v>9972</v>
      </c>
      <c r="H7" s="21">
        <f t="shared" si="3"/>
        <v>13960.8</v>
      </c>
      <c r="I7" s="21">
        <f t="shared" si="4"/>
        <v>19944</v>
      </c>
      <c r="K7">
        <v>3</v>
      </c>
      <c r="L7" s="129"/>
      <c r="M7" s="129"/>
      <c r="N7" s="129">
        <f t="shared" si="5"/>
        <v>290084.40000000002</v>
      </c>
      <c r="O7" s="129">
        <f t="shared" si="5"/>
        <v>290084.40000000002</v>
      </c>
      <c r="P7" s="129">
        <f t="shared" si="5"/>
        <v>290084.40000000002</v>
      </c>
      <c r="Q7" s="129">
        <f t="shared" si="5"/>
        <v>290084.40000000002</v>
      </c>
      <c r="R7" s="129">
        <f t="shared" si="5"/>
        <v>290084.40000000002</v>
      </c>
      <c r="S7" s="129">
        <f t="shared" si="5"/>
        <v>290084.40000000002</v>
      </c>
      <c r="T7" s="129">
        <f t="shared" si="5"/>
        <v>290084.40000000002</v>
      </c>
      <c r="U7" s="129">
        <f t="shared" si="5"/>
        <v>290084.40000000002</v>
      </c>
      <c r="AA7" s="21"/>
    </row>
    <row r="8" spans="2:27" x14ac:dyDescent="0.25">
      <c r="B8" t="s">
        <v>33</v>
      </c>
      <c r="C8">
        <v>10</v>
      </c>
      <c r="D8" s="21">
        <v>40</v>
      </c>
      <c r="E8" s="21">
        <v>400</v>
      </c>
      <c r="F8" s="21">
        <f t="shared" si="1"/>
        <v>4800</v>
      </c>
      <c r="G8" s="21">
        <f t="shared" si="2"/>
        <v>24000</v>
      </c>
      <c r="H8" s="21">
        <f t="shared" si="3"/>
        <v>33600</v>
      </c>
      <c r="I8" s="21">
        <f t="shared" si="4"/>
        <v>48000</v>
      </c>
      <c r="K8">
        <v>4</v>
      </c>
      <c r="L8" s="129"/>
      <c r="M8" s="129"/>
      <c r="N8" s="129"/>
      <c r="O8" s="129">
        <f t="shared" si="5"/>
        <v>290084.40000000002</v>
      </c>
      <c r="P8" s="129">
        <f t="shared" si="5"/>
        <v>290084.40000000002</v>
      </c>
      <c r="Q8" s="129">
        <f t="shared" si="5"/>
        <v>290084.40000000002</v>
      </c>
      <c r="R8" s="129">
        <f t="shared" si="5"/>
        <v>290084.40000000002</v>
      </c>
      <c r="S8" s="129">
        <f t="shared" si="5"/>
        <v>290084.40000000002</v>
      </c>
      <c r="T8" s="129">
        <f t="shared" si="5"/>
        <v>290084.40000000002</v>
      </c>
      <c r="U8" s="129">
        <f t="shared" si="5"/>
        <v>290084.40000000002</v>
      </c>
      <c r="AA8" s="21"/>
    </row>
    <row r="9" spans="2:27" x14ac:dyDescent="0.25">
      <c r="B9" t="s">
        <v>35</v>
      </c>
      <c r="C9">
        <v>20</v>
      </c>
      <c r="D9" s="21">
        <v>90</v>
      </c>
      <c r="E9" s="21">
        <v>1800</v>
      </c>
      <c r="F9" s="21">
        <f t="shared" si="1"/>
        <v>21600</v>
      </c>
      <c r="G9" s="21">
        <f t="shared" si="2"/>
        <v>108000</v>
      </c>
      <c r="H9" s="21">
        <f t="shared" si="3"/>
        <v>151200</v>
      </c>
      <c r="I9" s="21">
        <f t="shared" si="4"/>
        <v>216000</v>
      </c>
      <c r="K9">
        <v>5</v>
      </c>
      <c r="L9" s="129"/>
      <c r="M9" s="129"/>
      <c r="N9" s="129"/>
      <c r="O9" s="129"/>
      <c r="P9" s="129">
        <f t="shared" si="5"/>
        <v>290084.40000000002</v>
      </c>
      <c r="Q9" s="129">
        <f t="shared" si="5"/>
        <v>290084.40000000002</v>
      </c>
      <c r="R9" s="129">
        <f t="shared" si="5"/>
        <v>290084.40000000002</v>
      </c>
      <c r="S9" s="129">
        <f t="shared" si="5"/>
        <v>290084.40000000002</v>
      </c>
      <c r="T9" s="129">
        <f t="shared" si="5"/>
        <v>290084.40000000002</v>
      </c>
      <c r="U9" s="129">
        <f t="shared" si="5"/>
        <v>290084.40000000002</v>
      </c>
      <c r="AA9" s="21"/>
    </row>
    <row r="10" spans="2:27" x14ac:dyDescent="0.25">
      <c r="B10" t="s">
        <v>37</v>
      </c>
      <c r="C10">
        <v>20</v>
      </c>
      <c r="D10" s="21">
        <v>150.15</v>
      </c>
      <c r="E10" s="21">
        <v>3003</v>
      </c>
      <c r="F10" s="21">
        <f t="shared" si="1"/>
        <v>36036</v>
      </c>
      <c r="G10" s="21">
        <f t="shared" si="2"/>
        <v>180180</v>
      </c>
      <c r="H10" s="21">
        <f t="shared" si="3"/>
        <v>252252</v>
      </c>
      <c r="I10" s="21">
        <f t="shared" si="4"/>
        <v>360360</v>
      </c>
      <c r="K10">
        <v>6</v>
      </c>
      <c r="L10" s="129"/>
      <c r="M10" s="129"/>
      <c r="N10" s="129"/>
      <c r="O10" s="129"/>
      <c r="P10" s="129"/>
      <c r="Q10" s="129">
        <f t="shared" si="5"/>
        <v>290084.40000000002</v>
      </c>
      <c r="R10" s="129">
        <f t="shared" si="5"/>
        <v>290084.40000000002</v>
      </c>
      <c r="S10" s="129">
        <f t="shared" si="5"/>
        <v>290084.40000000002</v>
      </c>
      <c r="T10" s="129">
        <f t="shared" si="5"/>
        <v>290084.40000000002</v>
      </c>
      <c r="U10" s="129">
        <f t="shared" si="5"/>
        <v>290084.40000000002</v>
      </c>
      <c r="AA10" s="21"/>
    </row>
    <row r="11" spans="2:27" x14ac:dyDescent="0.25">
      <c r="B11" t="s">
        <v>42</v>
      </c>
      <c r="C11">
        <v>30</v>
      </c>
      <c r="D11" s="21">
        <v>150.15</v>
      </c>
      <c r="E11" s="21">
        <v>4504.5</v>
      </c>
      <c r="F11" s="21">
        <f t="shared" si="1"/>
        <v>54054</v>
      </c>
      <c r="G11" s="21">
        <f t="shared" si="2"/>
        <v>270270</v>
      </c>
      <c r="H11" s="21">
        <f t="shared" si="3"/>
        <v>378378</v>
      </c>
      <c r="I11" s="21">
        <f t="shared" si="4"/>
        <v>540540</v>
      </c>
      <c r="K11">
        <v>7</v>
      </c>
      <c r="L11" s="129"/>
      <c r="M11" s="129"/>
      <c r="N11" s="129"/>
      <c r="O11" s="129"/>
      <c r="P11" s="129"/>
      <c r="Q11" s="129"/>
      <c r="R11" s="129">
        <f t="shared" si="5"/>
        <v>290084.40000000002</v>
      </c>
      <c r="S11" s="129">
        <f t="shared" si="5"/>
        <v>290084.40000000002</v>
      </c>
      <c r="T11" s="129">
        <f t="shared" si="5"/>
        <v>290084.40000000002</v>
      </c>
      <c r="U11" s="129">
        <f t="shared" si="5"/>
        <v>290084.40000000002</v>
      </c>
      <c r="AA11" s="21"/>
    </row>
    <row r="12" spans="2:27" x14ac:dyDescent="0.25">
      <c r="B12" t="s">
        <v>42</v>
      </c>
      <c r="C12">
        <v>5</v>
      </c>
      <c r="D12" s="21">
        <v>150</v>
      </c>
      <c r="E12" s="21">
        <v>750</v>
      </c>
      <c r="F12" s="21">
        <f t="shared" si="1"/>
        <v>9000</v>
      </c>
      <c r="G12" s="21">
        <f t="shared" si="2"/>
        <v>45000</v>
      </c>
      <c r="H12" s="21">
        <f t="shared" si="3"/>
        <v>63000</v>
      </c>
      <c r="I12" s="21">
        <f t="shared" si="4"/>
        <v>90000</v>
      </c>
      <c r="K12">
        <v>8</v>
      </c>
      <c r="L12" s="129"/>
      <c r="M12" s="129"/>
      <c r="N12" s="129"/>
      <c r="O12" s="129"/>
      <c r="P12" s="129"/>
      <c r="Q12" s="129"/>
      <c r="R12" s="129"/>
      <c r="S12" s="129">
        <f t="shared" si="5"/>
        <v>290084.40000000002</v>
      </c>
      <c r="T12" s="129">
        <f t="shared" si="5"/>
        <v>290084.40000000002</v>
      </c>
      <c r="U12" s="129">
        <f t="shared" si="5"/>
        <v>290084.40000000002</v>
      </c>
      <c r="AA12" s="21"/>
    </row>
    <row r="13" spans="2:27" x14ac:dyDescent="0.25">
      <c r="B13" t="s">
        <v>42</v>
      </c>
      <c r="C13">
        <v>2</v>
      </c>
      <c r="D13" s="21">
        <v>150</v>
      </c>
      <c r="E13" s="21">
        <v>300</v>
      </c>
      <c r="F13" s="21">
        <f t="shared" si="1"/>
        <v>3600</v>
      </c>
      <c r="G13" s="21">
        <f t="shared" si="2"/>
        <v>18000</v>
      </c>
      <c r="H13" s="21">
        <f t="shared" si="3"/>
        <v>25200</v>
      </c>
      <c r="I13" s="21">
        <f t="shared" si="4"/>
        <v>36000</v>
      </c>
      <c r="K13">
        <v>9</v>
      </c>
      <c r="L13" s="129"/>
      <c r="M13" s="129"/>
      <c r="N13" s="129"/>
      <c r="O13" s="129"/>
      <c r="P13" s="129"/>
      <c r="Q13" s="129"/>
      <c r="R13" s="129"/>
      <c r="S13" s="129"/>
      <c r="T13" s="129">
        <f t="shared" si="5"/>
        <v>290084.40000000002</v>
      </c>
      <c r="U13" s="129">
        <f t="shared" si="5"/>
        <v>290084.40000000002</v>
      </c>
      <c r="AA13" s="21"/>
    </row>
    <row r="14" spans="2:27" x14ac:dyDescent="0.25">
      <c r="B14" t="s">
        <v>42</v>
      </c>
      <c r="C14">
        <v>5</v>
      </c>
      <c r="D14" s="21">
        <v>150</v>
      </c>
      <c r="E14" s="21">
        <v>750</v>
      </c>
      <c r="F14" s="21">
        <f t="shared" si="1"/>
        <v>9000</v>
      </c>
      <c r="G14" s="21">
        <f t="shared" si="2"/>
        <v>45000</v>
      </c>
      <c r="H14" s="21">
        <f t="shared" si="3"/>
        <v>63000</v>
      </c>
      <c r="I14" s="21">
        <f t="shared" si="4"/>
        <v>90000</v>
      </c>
      <c r="K14">
        <v>10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>
        <f t="shared" si="5"/>
        <v>290084.40000000002</v>
      </c>
      <c r="AA14" s="21"/>
    </row>
    <row r="15" spans="2:27" x14ac:dyDescent="0.25">
      <c r="B15" t="s">
        <v>47</v>
      </c>
      <c r="C15">
        <v>4</v>
      </c>
      <c r="D15" s="21">
        <v>150</v>
      </c>
      <c r="E15" s="21">
        <v>600</v>
      </c>
      <c r="F15" s="21">
        <f t="shared" si="1"/>
        <v>7200</v>
      </c>
      <c r="G15" s="21">
        <f t="shared" si="2"/>
        <v>36000</v>
      </c>
      <c r="H15" s="21">
        <f t="shared" si="3"/>
        <v>50400</v>
      </c>
      <c r="I15" s="21">
        <f t="shared" si="4"/>
        <v>72000</v>
      </c>
      <c r="K15" t="s">
        <v>88</v>
      </c>
      <c r="L15" s="129">
        <f>SUM(L5:L14)</f>
        <v>290084.40000000002</v>
      </c>
      <c r="M15" s="129">
        <f t="shared" ref="M15:U15" si="6">SUM(M5:M14)</f>
        <v>580168.80000000005</v>
      </c>
      <c r="N15" s="129">
        <f t="shared" si="6"/>
        <v>870253.20000000007</v>
      </c>
      <c r="O15" s="129">
        <f t="shared" si="6"/>
        <v>1160337.6000000001</v>
      </c>
      <c r="P15" s="129">
        <f t="shared" si="6"/>
        <v>1450422</v>
      </c>
      <c r="Q15" s="129">
        <f t="shared" si="6"/>
        <v>1740506.4</v>
      </c>
      <c r="R15" s="129">
        <f t="shared" si="6"/>
        <v>2030590.7999999998</v>
      </c>
      <c r="S15" s="129">
        <f t="shared" si="6"/>
        <v>2320675.1999999997</v>
      </c>
      <c r="T15" s="129">
        <f t="shared" si="6"/>
        <v>2610759.5999999996</v>
      </c>
      <c r="U15" s="129">
        <f t="shared" si="6"/>
        <v>2900843.9999999995</v>
      </c>
      <c r="AA15" s="21"/>
    </row>
    <row r="16" spans="2:27" x14ac:dyDescent="0.25">
      <c r="B16" t="s">
        <v>48</v>
      </c>
      <c r="C16">
        <v>40</v>
      </c>
      <c r="D16" s="21">
        <v>90</v>
      </c>
      <c r="E16" s="21">
        <v>3600</v>
      </c>
      <c r="F16" s="21">
        <f t="shared" si="1"/>
        <v>43200</v>
      </c>
      <c r="G16" s="21">
        <f t="shared" si="2"/>
        <v>216000</v>
      </c>
      <c r="H16" s="21">
        <f t="shared" si="3"/>
        <v>302400</v>
      </c>
      <c r="I16" s="21">
        <f t="shared" si="4"/>
        <v>432000</v>
      </c>
      <c r="L16" s="38">
        <f>L5+NPV(0.05,L6:L14)</f>
        <v>290084.40000000002</v>
      </c>
      <c r="M16" s="38">
        <f t="shared" ref="M16:U16" si="7">M5+NPV(0.05,M6:M14)</f>
        <v>566355.25714285718</v>
      </c>
      <c r="N16" s="38">
        <f t="shared" si="7"/>
        <v>829470.35918367351</v>
      </c>
      <c r="O16" s="38">
        <f t="shared" si="7"/>
        <v>1080056.1706511176</v>
      </c>
      <c r="P16" s="38">
        <f t="shared" si="7"/>
        <v>1318709.3244296359</v>
      </c>
      <c r="Q16" s="38">
        <f t="shared" si="7"/>
        <v>1545998.0423139385</v>
      </c>
      <c r="R16" s="38">
        <f t="shared" si="7"/>
        <v>1762463.487918037</v>
      </c>
      <c r="S16" s="38">
        <f t="shared" si="7"/>
        <v>1968621.0551600349</v>
      </c>
      <c r="T16" s="38">
        <f t="shared" si="7"/>
        <v>2164961.5953905093</v>
      </c>
      <c r="U16" s="38">
        <f t="shared" si="7"/>
        <v>2351952.5860861992</v>
      </c>
      <c r="AA16" s="21"/>
    </row>
    <row r="17" spans="2:27" x14ac:dyDescent="0.25">
      <c r="B17" t="s">
        <v>52</v>
      </c>
      <c r="C17">
        <v>1</v>
      </c>
      <c r="D17" s="21">
        <v>150</v>
      </c>
      <c r="E17" s="21">
        <v>150</v>
      </c>
      <c r="F17" s="21">
        <f t="shared" si="1"/>
        <v>1800</v>
      </c>
      <c r="G17" s="21">
        <f t="shared" si="2"/>
        <v>9000</v>
      </c>
      <c r="H17" s="21">
        <f t="shared" si="3"/>
        <v>12600</v>
      </c>
      <c r="I17" s="21">
        <f t="shared" si="4"/>
        <v>18000</v>
      </c>
      <c r="AA17" s="21"/>
    </row>
    <row r="18" spans="2:27" x14ac:dyDescent="0.25">
      <c r="B18" t="s">
        <v>54</v>
      </c>
      <c r="C18">
        <v>1</v>
      </c>
      <c r="D18" s="21">
        <v>0</v>
      </c>
      <c r="E18" s="21">
        <v>0</v>
      </c>
      <c r="F18" s="21">
        <f t="shared" si="1"/>
        <v>0</v>
      </c>
      <c r="G18" s="21">
        <f t="shared" si="2"/>
        <v>0</v>
      </c>
      <c r="H18" s="21">
        <f t="shared" si="3"/>
        <v>0</v>
      </c>
      <c r="I18" s="21">
        <f t="shared" si="4"/>
        <v>0</v>
      </c>
      <c r="AA18" s="21"/>
    </row>
    <row r="19" spans="2:27" x14ac:dyDescent="0.25">
      <c r="B19" t="s">
        <v>64</v>
      </c>
      <c r="C19">
        <v>17</v>
      </c>
      <c r="D19" s="21">
        <v>150</v>
      </c>
      <c r="E19" s="21">
        <v>2550</v>
      </c>
      <c r="F19" s="21">
        <f t="shared" si="1"/>
        <v>30600</v>
      </c>
      <c r="G19" s="21">
        <f t="shared" si="2"/>
        <v>153000</v>
      </c>
      <c r="H19" s="21">
        <f t="shared" si="3"/>
        <v>214200</v>
      </c>
      <c r="I19" s="21">
        <f t="shared" si="4"/>
        <v>306000</v>
      </c>
      <c r="AA19" s="21"/>
    </row>
    <row r="20" spans="2:27" x14ac:dyDescent="0.25">
      <c r="B20" t="s">
        <v>78</v>
      </c>
      <c r="C20">
        <v>40</v>
      </c>
      <c r="D20" s="21">
        <v>100</v>
      </c>
      <c r="E20" s="21">
        <v>4000</v>
      </c>
      <c r="F20" s="21">
        <f t="shared" si="1"/>
        <v>48000</v>
      </c>
      <c r="G20" s="21">
        <f t="shared" si="2"/>
        <v>240000</v>
      </c>
      <c r="H20" s="21">
        <f t="shared" si="3"/>
        <v>336000</v>
      </c>
      <c r="I20" s="21">
        <f t="shared" si="4"/>
        <v>480000</v>
      </c>
      <c r="AA20" s="21"/>
    </row>
    <row r="21" spans="2:27" ht="15.75" thickBot="1" x14ac:dyDescent="0.3">
      <c r="B21" s="33" t="s">
        <v>96</v>
      </c>
      <c r="C21" s="33">
        <v>4</v>
      </c>
      <c r="D21" s="34"/>
      <c r="E21" s="34"/>
      <c r="F21" s="34">
        <f t="shared" si="1"/>
        <v>0</v>
      </c>
      <c r="G21" s="34"/>
      <c r="H21" s="33"/>
      <c r="I21" s="33"/>
      <c r="AA21" s="21"/>
    </row>
    <row r="22" spans="2:27" ht="15.75" thickTop="1" x14ac:dyDescent="0.25">
      <c r="B22" s="37" t="s">
        <v>97</v>
      </c>
      <c r="C22" s="37">
        <f>SUM(C5:C21)</f>
        <v>244</v>
      </c>
      <c r="D22" s="38"/>
      <c r="E22" s="38">
        <f t="shared" ref="E22:I22" si="8">SUM(E5:E21)</f>
        <v>24173.7</v>
      </c>
      <c r="F22" s="38">
        <f t="shared" si="8"/>
        <v>290084.40000000002</v>
      </c>
      <c r="G22" s="38">
        <f t="shared" si="8"/>
        <v>1450422</v>
      </c>
      <c r="H22" s="38">
        <f t="shared" si="8"/>
        <v>2030590.8</v>
      </c>
      <c r="I22" s="38">
        <f t="shared" si="8"/>
        <v>2900844</v>
      </c>
      <c r="AA22" s="21"/>
    </row>
    <row r="23" spans="2:27" x14ac:dyDescent="0.25">
      <c r="J23" s="127">
        <f>E22/(C22-C21)</f>
        <v>100.72375000000001</v>
      </c>
      <c r="K23" s="128" t="s">
        <v>98</v>
      </c>
    </row>
    <row r="39" spans="2:7" ht="15.75" thickBot="1" x14ac:dyDescent="0.3">
      <c r="G39" s="162"/>
    </row>
    <row r="40" spans="2:7" x14ac:dyDescent="0.25">
      <c r="B40" s="21"/>
    </row>
    <row r="41" spans="2:7" x14ac:dyDescent="0.25">
      <c r="B41" s="21"/>
    </row>
    <row r="42" spans="2:7" x14ac:dyDescent="0.25">
      <c r="B42" s="21"/>
    </row>
    <row r="43" spans="2:7" x14ac:dyDescent="0.25">
      <c r="B43" s="21"/>
    </row>
    <row r="44" spans="2:7" x14ac:dyDescent="0.25">
      <c r="B44" s="21"/>
    </row>
    <row r="45" spans="2:7" x14ac:dyDescent="0.25">
      <c r="B45" s="21"/>
    </row>
    <row r="46" spans="2:7" x14ac:dyDescent="0.25">
      <c r="B46" s="21"/>
    </row>
    <row r="47" spans="2:7" x14ac:dyDescent="0.25">
      <c r="B47" s="21"/>
    </row>
    <row r="48" spans="2:7" x14ac:dyDescent="0.25">
      <c r="B48" s="21"/>
    </row>
    <row r="49" spans="2:2" x14ac:dyDescent="0.25">
      <c r="B49" s="21"/>
    </row>
  </sheetData>
  <mergeCells count="1">
    <mergeCell ref="B2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19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B3" sqref="B3"/>
      <selection pane="bottomRight" activeCell="BF13" sqref="BF13"/>
    </sheetView>
  </sheetViews>
  <sheetFormatPr defaultRowHeight="15" x14ac:dyDescent="0.25"/>
  <cols>
    <col min="1" max="1" width="22.7109375" customWidth="1"/>
    <col min="2" max="2" width="13.7109375" customWidth="1"/>
    <col min="3" max="3" width="15.28515625" style="136" customWidth="1"/>
    <col min="4" max="4" width="15.28515625" customWidth="1"/>
    <col min="5" max="5" width="15.28515625" style="137" customWidth="1"/>
    <col min="6" max="6" width="15.28515625" style="136" customWidth="1"/>
    <col min="7" max="7" width="15.28515625" customWidth="1"/>
    <col min="8" max="8" width="15.28515625" style="137" customWidth="1"/>
    <col min="9" max="9" width="15.28515625" style="136" customWidth="1"/>
    <col min="10" max="10" width="15.28515625" customWidth="1"/>
    <col min="11" max="11" width="15.28515625" style="137" customWidth="1"/>
    <col min="12" max="12" width="15.28515625" style="136" customWidth="1"/>
    <col min="13" max="13" width="6.28515625" customWidth="1"/>
    <col min="14" max="14" width="5.85546875" style="137" customWidth="1"/>
    <col min="15" max="16" width="4.7109375" style="150" customWidth="1"/>
    <col min="17" max="20" width="13.7109375" customWidth="1"/>
    <col min="21" max="21" width="11.42578125" customWidth="1"/>
    <col min="22" max="22" width="8.85546875" customWidth="1"/>
    <col min="23" max="23" width="10.5703125" customWidth="1"/>
    <col min="24" max="26" width="8.85546875" customWidth="1"/>
    <col min="28" max="28" width="11.140625" customWidth="1"/>
    <col min="30" max="30" width="8.85546875" customWidth="1"/>
    <col min="31" max="31" width="13.42578125" customWidth="1"/>
    <col min="32" max="34" width="11.28515625" customWidth="1"/>
    <col min="35" max="35" width="12.42578125" customWidth="1"/>
    <col min="37" max="37" width="12.42578125" customWidth="1"/>
    <col min="38" max="39" width="11.28515625" customWidth="1"/>
    <col min="40" max="40" width="11" customWidth="1"/>
    <col min="41" max="41" width="13.5703125" customWidth="1"/>
    <col min="43" max="43" width="13.85546875" bestFit="1" customWidth="1"/>
    <col min="44" max="44" width="12.7109375" bestFit="1" customWidth="1"/>
    <col min="45" max="46" width="12.7109375" customWidth="1"/>
    <col min="47" max="47" width="12.140625" customWidth="1"/>
    <col min="53" max="53" width="14.5703125" customWidth="1"/>
    <col min="54" max="54" width="2.28515625" customWidth="1"/>
    <col min="55" max="55" width="12.85546875" customWidth="1"/>
    <col min="56" max="56" width="2.28515625" customWidth="1"/>
    <col min="57" max="57" width="13.42578125" customWidth="1"/>
    <col min="59" max="59" width="13.140625" customWidth="1"/>
    <col min="60" max="60" width="2.28515625" customWidth="1"/>
    <col min="61" max="61" width="14.140625" customWidth="1"/>
    <col min="62" max="62" width="2.28515625" customWidth="1"/>
    <col min="63" max="63" width="13.140625" customWidth="1"/>
    <col min="65" max="65" width="11.7109375" bestFit="1" customWidth="1"/>
    <col min="66" max="66" width="2.28515625" customWidth="1"/>
    <col min="67" max="67" width="11.7109375" bestFit="1" customWidth="1"/>
    <col min="68" max="68" width="2.28515625" customWidth="1"/>
    <col min="69" max="69" width="11.7109375" bestFit="1" customWidth="1"/>
  </cols>
  <sheetData>
    <row r="2" spans="1:69" x14ac:dyDescent="0.25">
      <c r="A2" t="s">
        <v>99</v>
      </c>
      <c r="O2"/>
      <c r="P2"/>
    </row>
    <row r="3" spans="1:69" x14ac:dyDescent="0.25">
      <c r="A3" t="s">
        <v>100</v>
      </c>
      <c r="B3" s="129">
        <f>'aktuálny stav_MIRRI'!H96</f>
        <v>18756.439999999999</v>
      </c>
      <c r="O3"/>
      <c r="P3"/>
      <c r="AB3" t="s">
        <v>101</v>
      </c>
    </row>
    <row r="4" spans="1:69" x14ac:dyDescent="0.25">
      <c r="A4" t="s">
        <v>102</v>
      </c>
      <c r="B4" s="129">
        <f>'aktuálny stav_MIRRI'!J96</f>
        <v>244</v>
      </c>
      <c r="O4"/>
      <c r="P4"/>
    </row>
    <row r="5" spans="1:69" x14ac:dyDescent="0.25">
      <c r="O5" t="s">
        <v>103</v>
      </c>
      <c r="P5" t="s">
        <v>103</v>
      </c>
      <c r="BA5" s="174" t="s">
        <v>104</v>
      </c>
      <c r="BB5" s="174"/>
      <c r="BC5" s="174"/>
      <c r="BD5" s="174"/>
      <c r="BE5" s="174"/>
      <c r="BG5" s="169" t="s">
        <v>150</v>
      </c>
      <c r="BH5" s="169"/>
      <c r="BI5" s="169"/>
      <c r="BJ5" s="169"/>
      <c r="BK5" s="169"/>
      <c r="BM5" s="169" t="s">
        <v>152</v>
      </c>
      <c r="BN5" s="169"/>
      <c r="BO5" s="169"/>
      <c r="BP5" s="169"/>
      <c r="BQ5" s="169"/>
    </row>
    <row r="6" spans="1:69" s="138" customFormat="1" x14ac:dyDescent="0.25">
      <c r="C6" s="171" t="s">
        <v>105</v>
      </c>
      <c r="D6" s="170"/>
      <c r="E6" s="172"/>
      <c r="F6" s="171" t="s">
        <v>67</v>
      </c>
      <c r="G6" s="170"/>
      <c r="H6" s="172"/>
      <c r="I6" s="171" t="s">
        <v>84</v>
      </c>
      <c r="J6" s="170"/>
      <c r="K6" s="172"/>
      <c r="L6" s="171" t="s">
        <v>70</v>
      </c>
      <c r="M6" s="170"/>
      <c r="N6" s="172"/>
      <c r="O6" s="170" t="s">
        <v>106</v>
      </c>
      <c r="P6" s="170"/>
      <c r="Q6" s="170" t="s">
        <v>107</v>
      </c>
      <c r="R6" s="170"/>
      <c r="S6" s="170"/>
      <c r="T6" s="170"/>
      <c r="AE6" s="173" t="s">
        <v>108</v>
      </c>
      <c r="AF6" s="173"/>
      <c r="AG6" s="173"/>
      <c r="AH6" s="173"/>
      <c r="AI6" s="173"/>
      <c r="AK6" s="173" t="s">
        <v>109</v>
      </c>
      <c r="AL6" s="173"/>
      <c r="AM6" s="173"/>
      <c r="AN6" s="173"/>
      <c r="AO6" s="173"/>
      <c r="AQ6" s="173" t="s">
        <v>110</v>
      </c>
      <c r="AR6" s="173"/>
      <c r="AS6" s="173"/>
      <c r="AT6" s="173"/>
      <c r="AU6" s="173"/>
      <c r="AW6" s="173" t="s">
        <v>111</v>
      </c>
      <c r="AX6" s="173"/>
      <c r="AY6" s="173"/>
      <c r="BA6" s="158" t="s">
        <v>112</v>
      </c>
      <c r="BC6" s="158" t="s">
        <v>113</v>
      </c>
      <c r="BE6" s="158" t="s">
        <v>114</v>
      </c>
      <c r="BG6" s="158" t="s">
        <v>112</v>
      </c>
      <c r="BI6" s="158" t="s">
        <v>113</v>
      </c>
      <c r="BK6" s="158" t="s">
        <v>114</v>
      </c>
      <c r="BM6" s="160" t="s">
        <v>112</v>
      </c>
      <c r="BO6" s="160" t="s">
        <v>113</v>
      </c>
      <c r="BQ6" s="160" t="s">
        <v>114</v>
      </c>
    </row>
    <row r="7" spans="1:69" s="139" customFormat="1" ht="15.75" thickBot="1" x14ac:dyDescent="0.3">
      <c r="B7" s="139" t="s">
        <v>73</v>
      </c>
      <c r="C7" s="140" t="s">
        <v>115</v>
      </c>
      <c r="D7" s="139" t="s">
        <v>116</v>
      </c>
      <c r="E7" s="141" t="s">
        <v>117</v>
      </c>
      <c r="F7" s="140" t="s">
        <v>115</v>
      </c>
      <c r="G7" s="139" t="s">
        <v>116</v>
      </c>
      <c r="H7" s="141" t="s">
        <v>117</v>
      </c>
      <c r="I7" s="140" t="s">
        <v>115</v>
      </c>
      <c r="J7" s="139" t="s">
        <v>116</v>
      </c>
      <c r="K7" s="141" t="s">
        <v>117</v>
      </c>
      <c r="L7" s="140" t="s">
        <v>115</v>
      </c>
      <c r="M7" s="139" t="s">
        <v>116</v>
      </c>
      <c r="N7" s="141" t="s">
        <v>117</v>
      </c>
      <c r="O7" s="142" t="s">
        <v>105</v>
      </c>
      <c r="P7" s="142" t="s">
        <v>67</v>
      </c>
      <c r="Q7" s="139" t="s">
        <v>118</v>
      </c>
      <c r="R7" s="139" t="s">
        <v>119</v>
      </c>
      <c r="S7" s="139" t="s">
        <v>120</v>
      </c>
      <c r="T7" s="139" t="s">
        <v>121</v>
      </c>
      <c r="U7" s="139" t="s">
        <v>122</v>
      </c>
      <c r="V7" s="139" t="s">
        <v>123</v>
      </c>
      <c r="W7" s="139" t="s">
        <v>3</v>
      </c>
      <c r="X7" s="139" t="s">
        <v>0</v>
      </c>
      <c r="Y7" s="139" t="s">
        <v>124</v>
      </c>
      <c r="Z7" s="139" t="s">
        <v>12</v>
      </c>
      <c r="AA7" s="139" t="s">
        <v>125</v>
      </c>
      <c r="AB7" s="139" t="s">
        <v>126</v>
      </c>
      <c r="AC7" s="139" t="s">
        <v>127</v>
      </c>
      <c r="AE7" s="139" t="str">
        <f>CONCATENATE($AB$8," m2")</f>
        <v>18756,44 m2</v>
      </c>
      <c r="AF7" s="139" t="str">
        <f>CONCATENATE($B$4," park.miest")</f>
        <v>244 park.miest</v>
      </c>
      <c r="AG7" s="139" t="s">
        <v>128</v>
      </c>
      <c r="AH7" s="139" t="s">
        <v>129</v>
      </c>
      <c r="AI7" s="139" t="str">
        <f>CONCATENATE($AB$8," m2")</f>
        <v>18756,44 m2</v>
      </c>
      <c r="AK7" s="139" t="str">
        <f>CONCATENATE($AB$8," m2")</f>
        <v>18756,44 m2</v>
      </c>
      <c r="AL7" s="139" t="str">
        <f>CONCATENATE($B$4," park.miest")</f>
        <v>244 park.miest</v>
      </c>
      <c r="AM7" s="139" t="s">
        <v>128</v>
      </c>
      <c r="AN7" s="139" t="s">
        <v>129</v>
      </c>
      <c r="AO7" s="139" t="str">
        <f>CONCATENATE($AB$8," m2")</f>
        <v>18756,44 m2</v>
      </c>
      <c r="AQ7" s="139" t="str">
        <f>CONCATENATE($AB$8," m2")</f>
        <v>18756,44 m2</v>
      </c>
      <c r="AR7" s="139" t="str">
        <f>CONCATENATE($B$4," park.miest")</f>
        <v>244 park.miest</v>
      </c>
      <c r="AS7" s="139" t="s">
        <v>128</v>
      </c>
      <c r="AT7" s="139" t="s">
        <v>129</v>
      </c>
      <c r="AU7" s="139" t="str">
        <f>CONCATENATE($AB$8," m2")</f>
        <v>18756,44 m2</v>
      </c>
      <c r="AW7" s="139" t="s">
        <v>115</v>
      </c>
      <c r="AX7" s="139" t="s">
        <v>116</v>
      </c>
      <c r="AY7" s="139" t="s">
        <v>117</v>
      </c>
      <c r="BA7" s="139" t="str">
        <f>CONCATENATE($AB$8," m2")</f>
        <v>18756,44 m2</v>
      </c>
      <c r="BC7" s="139" t="str">
        <f>CONCATENATE($AB$8," m2")</f>
        <v>18756,44 m2</v>
      </c>
      <c r="BE7" s="139" t="str">
        <f>CONCATENATE($AB$8," m2")</f>
        <v>18756,44 m2</v>
      </c>
      <c r="BG7" s="139" t="str">
        <f>CONCATENATE($AB$8," m2")</f>
        <v>18756,44 m2</v>
      </c>
      <c r="BI7" s="139" t="str">
        <f>CONCATENATE($AB$8," m2")</f>
        <v>18756,44 m2</v>
      </c>
      <c r="BK7" s="139" t="str">
        <f>CONCATENATE($AB$8," m2")</f>
        <v>18756,44 m2</v>
      </c>
      <c r="BM7" s="139" t="str">
        <f>CONCATENATE($AB$8," m2")</f>
        <v>18756,44 m2</v>
      </c>
      <c r="BO7" s="139" t="str">
        <f>CONCATENATE($AB$8," m2")</f>
        <v>18756,44 m2</v>
      </c>
      <c r="BQ7" s="139" t="str">
        <f>CONCATENATE($AB$8," m2")</f>
        <v>18756,44 m2</v>
      </c>
    </row>
    <row r="8" spans="1:69" ht="15.75" thickTop="1" x14ac:dyDescent="0.25">
      <c r="A8" t="s">
        <v>130</v>
      </c>
      <c r="B8" s="26" t="s">
        <v>131</v>
      </c>
      <c r="C8" s="153">
        <v>15</v>
      </c>
      <c r="D8" s="154">
        <v>15</v>
      </c>
      <c r="E8" s="155">
        <v>15</v>
      </c>
      <c r="F8" s="153">
        <v>7</v>
      </c>
      <c r="G8" s="154">
        <v>7</v>
      </c>
      <c r="H8" s="155">
        <v>7</v>
      </c>
      <c r="I8" s="143">
        <v>150</v>
      </c>
      <c r="J8" s="26">
        <v>150</v>
      </c>
      <c r="K8" s="144">
        <v>150</v>
      </c>
      <c r="L8" s="153">
        <v>20</v>
      </c>
      <c r="M8" s="154">
        <v>20</v>
      </c>
      <c r="N8" s="155">
        <v>20</v>
      </c>
      <c r="O8" s="156">
        <v>4.5</v>
      </c>
      <c r="P8" s="156">
        <v>0</v>
      </c>
      <c r="Q8" s="146">
        <v>7</v>
      </c>
      <c r="R8" s="146">
        <v>3.8</v>
      </c>
      <c r="S8" s="146">
        <v>21</v>
      </c>
      <c r="T8" s="146">
        <v>1.7</v>
      </c>
      <c r="U8">
        <v>28000</v>
      </c>
      <c r="V8">
        <v>2500</v>
      </c>
      <c r="W8">
        <v>1300</v>
      </c>
      <c r="X8">
        <v>200</v>
      </c>
      <c r="Y8">
        <v>18</v>
      </c>
      <c r="Z8">
        <v>644</v>
      </c>
      <c r="AA8" s="151">
        <f>$B$4</f>
        <v>244</v>
      </c>
      <c r="AB8" s="152">
        <f>$B$3</f>
        <v>18756.439999999999</v>
      </c>
      <c r="AC8">
        <f>1000*1.2</f>
        <v>1200</v>
      </c>
      <c r="AE8" s="147">
        <f>5*12*$AB8*$C8</f>
        <v>16880796</v>
      </c>
      <c r="AF8" s="147">
        <f>5*12*AA8*I8</f>
        <v>2196000</v>
      </c>
      <c r="AG8" s="147">
        <f>AC8*5*12</f>
        <v>72000</v>
      </c>
      <c r="AH8" s="147">
        <f t="shared" ref="AH8:AH14" si="0">12*5*$O8*AB8</f>
        <v>5064238.8</v>
      </c>
      <c r="AI8" s="148">
        <f>AE8+AF8+AG8+AH8</f>
        <v>24213034.800000001</v>
      </c>
      <c r="AK8" s="147">
        <f>7*12*AB8*D8</f>
        <v>23633114.399999999</v>
      </c>
      <c r="AL8" s="147">
        <f>7*12*AA8*J8</f>
        <v>3074400</v>
      </c>
      <c r="AM8" s="147">
        <f>7*12*AC8</f>
        <v>100800</v>
      </c>
      <c r="AN8" s="147">
        <f>12*7*$O8*AB8</f>
        <v>7089934.3199999994</v>
      </c>
      <c r="AO8" s="148">
        <f>AK8+AL8+AM8+AN8</f>
        <v>33898248.719999999</v>
      </c>
      <c r="AQ8" s="147">
        <f>10*12*AB8*E8</f>
        <v>33761592</v>
      </c>
      <c r="AR8" s="147">
        <f>10*12*AA8*K8</f>
        <v>4392000</v>
      </c>
      <c r="AS8" s="147">
        <f>10*12*AC8</f>
        <v>144000</v>
      </c>
      <c r="AT8" s="147">
        <f>12*10*$O8*AB8</f>
        <v>10128477.6</v>
      </c>
      <c r="AU8" s="148">
        <f>AQ8+AR8+AS8+AT8</f>
        <v>48426069.600000001</v>
      </c>
      <c r="AW8" s="159">
        <v>5</v>
      </c>
      <c r="AX8" s="159">
        <v>7</v>
      </c>
      <c r="AY8" s="159">
        <v>10</v>
      </c>
      <c r="BA8" s="149">
        <f>AI8-(AI8/5/12*$AW8)</f>
        <v>22195281.900000002</v>
      </c>
      <c r="BC8" s="149">
        <f>AO8-(AO8/12/7*$AX8)</f>
        <v>31073394.66</v>
      </c>
      <c r="BE8" s="149">
        <f>AU8-(AU8/12/10*$AY8)</f>
        <v>44390563.800000004</v>
      </c>
      <c r="BG8" s="149">
        <f>AI8-(AI8/5/12*$AW8)+((910615.26)+329698.85)</f>
        <v>23435596.010000002</v>
      </c>
      <c r="BI8" s="149">
        <f>AO8-(AO8/12/7*$AX8)+((910615.26)+329698.85)</f>
        <v>32313708.77</v>
      </c>
      <c r="BK8" s="149">
        <f>AU8-(AU8/12/10*$AY8)+((910615.26)+329698.85)</f>
        <v>45630877.910000004</v>
      </c>
      <c r="BM8" s="149">
        <f>BA8-(BA8/5/12*$AW8)+((910615.26)+329698.85)</f>
        <v>21585989.185000002</v>
      </c>
      <c r="BO8" s="149">
        <f>BC8-(BC8/12/7*$AX8)+((910615.26)+329698.85)</f>
        <v>29724259.215</v>
      </c>
      <c r="BQ8" s="149">
        <f>BE8-(BE8/12/10*$AY8)+((910615.26)+329698.85)</f>
        <v>41931664.260000005</v>
      </c>
    </row>
    <row r="9" spans="1:69" x14ac:dyDescent="0.25">
      <c r="A9" t="s">
        <v>132</v>
      </c>
      <c r="B9" s="26" t="s">
        <v>133</v>
      </c>
      <c r="C9" s="153">
        <v>10.42</v>
      </c>
      <c r="D9" s="154">
        <v>9.9600000000000009</v>
      </c>
      <c r="E9" s="155">
        <v>9.58</v>
      </c>
      <c r="F9" s="153">
        <v>7.5</v>
      </c>
      <c r="G9" s="154">
        <v>7.5</v>
      </c>
      <c r="H9" s="155">
        <v>7.5</v>
      </c>
      <c r="I9" s="143">
        <v>100</v>
      </c>
      <c r="J9" s="26">
        <v>100</v>
      </c>
      <c r="K9" s="144">
        <v>100</v>
      </c>
      <c r="L9" s="153">
        <v>15</v>
      </c>
      <c r="M9" s="154">
        <v>13.5</v>
      </c>
      <c r="N9" s="155">
        <v>12.5</v>
      </c>
      <c r="O9" s="156">
        <v>4.2</v>
      </c>
      <c r="P9" s="156">
        <v>2.2000000000000002</v>
      </c>
      <c r="Q9" s="146">
        <v>7</v>
      </c>
      <c r="R9" s="146">
        <v>2.5</v>
      </c>
      <c r="S9" s="146">
        <v>27</v>
      </c>
      <c r="T9" s="146">
        <v>2.2000000000000002</v>
      </c>
      <c r="U9">
        <v>33770</v>
      </c>
      <c r="V9">
        <v>1396</v>
      </c>
      <c r="W9">
        <v>3400</v>
      </c>
      <c r="X9">
        <v>709</v>
      </c>
      <c r="Y9">
        <v>28</v>
      </c>
      <c r="Z9">
        <v>750</v>
      </c>
      <c r="AA9" s="151">
        <f t="shared" ref="AA9:AA17" si="1">$B$4</f>
        <v>244</v>
      </c>
      <c r="AB9" s="152">
        <f t="shared" ref="AB9:AB17" si="2">$B$3</f>
        <v>18756.439999999999</v>
      </c>
      <c r="AC9">
        <f>100*1.2</f>
        <v>120</v>
      </c>
      <c r="AE9" s="147">
        <f>5*12*$AB9*$C9</f>
        <v>11726526.287999999</v>
      </c>
      <c r="AF9" s="147">
        <f>5*12*AA9*I9</f>
        <v>1464000</v>
      </c>
      <c r="AG9" s="147">
        <f>AC9*5*12</f>
        <v>7200</v>
      </c>
      <c r="AH9" s="147">
        <f t="shared" si="0"/>
        <v>4726622.88</v>
      </c>
      <c r="AI9" s="148">
        <f t="shared" ref="AI9:AI12" si="3">AE9+AF9+AG9+AH9</f>
        <v>17924349.167999998</v>
      </c>
      <c r="AK9" s="147">
        <f>7*12*AB9*D9</f>
        <v>15692387.961600002</v>
      </c>
      <c r="AL9" s="147">
        <f>7*12*AA9*J9</f>
        <v>2049600</v>
      </c>
      <c r="AM9" s="147">
        <f>7*12*AC9</f>
        <v>10080</v>
      </c>
      <c r="AN9" s="147">
        <f>12*7*$O9*AB9</f>
        <v>6617272.0319999997</v>
      </c>
      <c r="AO9" s="148">
        <f t="shared" ref="AO9:AO12" si="4">AK9+AL9+AM9+AN9</f>
        <v>24369339.993600003</v>
      </c>
      <c r="AQ9" s="147">
        <f>10*12*AB9*E9</f>
        <v>21562403.423999999</v>
      </c>
      <c r="AR9" s="147">
        <f>10*12*AA9*K9</f>
        <v>2928000</v>
      </c>
      <c r="AS9" s="147">
        <f>10*12*AC9</f>
        <v>14400</v>
      </c>
      <c r="AT9" s="147">
        <f>12*10*$O9*AB9</f>
        <v>9453245.7599999998</v>
      </c>
      <c r="AU9" s="148">
        <f t="shared" ref="AU9:AU12" si="5">AQ9+AR9+AS9+AT9</f>
        <v>33958049.184</v>
      </c>
      <c r="AW9" s="159">
        <v>7</v>
      </c>
      <c r="AX9" s="159">
        <v>9</v>
      </c>
      <c r="AY9" s="159">
        <v>12</v>
      </c>
      <c r="BA9" s="149">
        <f>AI9-(AI9/5/12*$AW9)</f>
        <v>15833175.098399999</v>
      </c>
      <c r="BC9" s="149">
        <f>AO9-(AO9/12/7*$AX9)</f>
        <v>21758339.280000001</v>
      </c>
      <c r="BE9" s="149">
        <f>AU9-(AU9/12/10*$AY9)</f>
        <v>30562244.2656</v>
      </c>
      <c r="BG9" s="149">
        <f>AI9-(AI9/5/12*$AW9)+((910615.26)+329698.85)</f>
        <v>17073489.2084</v>
      </c>
      <c r="BI9" s="149">
        <f>AO9-(AO9/12/7*$AX9)+((910615.26)+329698.85)</f>
        <v>22998653.390000001</v>
      </c>
      <c r="BK9" s="149">
        <f t="shared" ref="BK9:BK11" si="6">AU9-(AU9/12/10*$AY9)+((910615.26)+329698.85)</f>
        <v>31802558.375599999</v>
      </c>
      <c r="BM9" s="149">
        <f t="shared" ref="BM9:BM11" si="7">BA9-(BA9/5/12*$AW9)+((910615.26)+329698.85)</f>
        <v>15226285.446919998</v>
      </c>
      <c r="BO9" s="149">
        <f t="shared" ref="BO9:BO11" si="8">BC9-(BC9/12/7*$AX9)+((910615.26)+329698.85)</f>
        <v>20667402.752857141</v>
      </c>
      <c r="BQ9" s="149">
        <f t="shared" ref="BQ9:BQ11" si="9">BE9-(BE9/12/10*$AY9)+((910615.26)+329698.85)</f>
        <v>28746333.949039999</v>
      </c>
    </row>
    <row r="10" spans="1:69" x14ac:dyDescent="0.25">
      <c r="A10" t="s">
        <v>134</v>
      </c>
      <c r="B10" s="26" t="s">
        <v>135</v>
      </c>
      <c r="C10" s="153">
        <f>11.9</f>
        <v>11.9</v>
      </c>
      <c r="D10" s="154">
        <f>11.25</f>
        <v>11.25</v>
      </c>
      <c r="E10" s="155">
        <f>9.9</f>
        <v>9.9</v>
      </c>
      <c r="F10" s="153">
        <f>6.9</f>
        <v>6.9</v>
      </c>
      <c r="G10" s="154">
        <f>6.9</f>
        <v>6.9</v>
      </c>
      <c r="H10" s="155">
        <f>6.9</f>
        <v>6.9</v>
      </c>
      <c r="I10" s="143">
        <v>100</v>
      </c>
      <c r="J10" s="26">
        <v>100</v>
      </c>
      <c r="K10" s="144">
        <v>100</v>
      </c>
      <c r="L10" s="153">
        <f>17.9</f>
        <v>17.899999999999999</v>
      </c>
      <c r="M10" s="154">
        <f>16</f>
        <v>16</v>
      </c>
      <c r="N10" s="155">
        <f>14.9</f>
        <v>14.9</v>
      </c>
      <c r="O10" s="156">
        <v>4.8</v>
      </c>
      <c r="P10" s="156">
        <v>0</v>
      </c>
      <c r="Q10" s="146">
        <v>6</v>
      </c>
      <c r="R10" s="146">
        <v>2.2999999999999998</v>
      </c>
      <c r="S10" s="146">
        <v>19</v>
      </c>
      <c r="T10" s="146">
        <v>1.5</v>
      </c>
      <c r="U10">
        <f>21800+11200</f>
        <v>33000</v>
      </c>
      <c r="V10">
        <v>2009</v>
      </c>
      <c r="W10">
        <f>1200+1700</f>
        <v>2900</v>
      </c>
      <c r="X10">
        <v>86</v>
      </c>
      <c r="Y10">
        <v>25</v>
      </c>
      <c r="Z10">
        <f>374+266</f>
        <v>640</v>
      </c>
      <c r="AA10" s="151">
        <f t="shared" si="1"/>
        <v>244</v>
      </c>
      <c r="AB10" s="152">
        <f t="shared" si="2"/>
        <v>18756.439999999999</v>
      </c>
      <c r="AE10" s="147">
        <f>5*12*$AB10*$C10</f>
        <v>13392098.16</v>
      </c>
      <c r="AF10" s="147">
        <f>5*12*AA10*I10</f>
        <v>1464000</v>
      </c>
      <c r="AG10" s="147">
        <f>AC10*5*12</f>
        <v>0</v>
      </c>
      <c r="AH10" s="147">
        <f t="shared" si="0"/>
        <v>5401854.7199999997</v>
      </c>
      <c r="AI10" s="148">
        <f t="shared" si="3"/>
        <v>20257952.879999999</v>
      </c>
      <c r="AK10" s="147">
        <f>7*12*AB10*D10</f>
        <v>17724835.800000001</v>
      </c>
      <c r="AL10" s="147">
        <f>7*12*AA10*J10</f>
        <v>2049600</v>
      </c>
      <c r="AM10" s="147">
        <f>7*12*AC10</f>
        <v>0</v>
      </c>
      <c r="AN10" s="147">
        <f>12*7*$O10*AB10</f>
        <v>7562596.6079999991</v>
      </c>
      <c r="AO10" s="148">
        <f t="shared" si="4"/>
        <v>27337032.408</v>
      </c>
      <c r="AQ10" s="147">
        <f>10*12*AB10*E10</f>
        <v>22282650.719999999</v>
      </c>
      <c r="AR10" s="147">
        <f>10*12*AA10*K10</f>
        <v>2928000</v>
      </c>
      <c r="AS10" s="147">
        <f>10*12*AC10</f>
        <v>0</v>
      </c>
      <c r="AT10" s="147">
        <f>12*10*$O10*AB10</f>
        <v>10803709.439999999</v>
      </c>
      <c r="AU10" s="148">
        <f t="shared" si="5"/>
        <v>36014360.159999996</v>
      </c>
      <c r="AW10" s="159">
        <v>6</v>
      </c>
      <c r="AX10" s="159">
        <v>10</v>
      </c>
      <c r="AY10" s="159">
        <v>12</v>
      </c>
      <c r="BA10" s="149">
        <f>AI10-(AI10/5/12*$AW10)</f>
        <v>18232157.592</v>
      </c>
      <c r="BC10" s="149">
        <f>AO10-(AO10/12/7*$AX10)</f>
        <v>24082623.787999999</v>
      </c>
      <c r="BE10" s="149">
        <f>AU10-(AU10/12/10*$AY10)</f>
        <v>32412924.143999998</v>
      </c>
      <c r="BG10" s="149">
        <f>AI10-(AI10/5/12*$AW10)+((910615.26)+329698.85)</f>
        <v>19472471.702</v>
      </c>
      <c r="BI10" s="149">
        <f>AO10-(AO10/12/7*$AX10)+((910615.26)+329698.85)</f>
        <v>25322937.897999998</v>
      </c>
      <c r="BK10" s="149">
        <f t="shared" si="6"/>
        <v>33653238.254000001</v>
      </c>
      <c r="BM10" s="149">
        <f t="shared" si="7"/>
        <v>17649255.9428</v>
      </c>
      <c r="BO10" s="149">
        <f t="shared" si="8"/>
        <v>22455958.875619046</v>
      </c>
      <c r="BQ10" s="149">
        <f t="shared" si="9"/>
        <v>30411945.839599997</v>
      </c>
    </row>
    <row r="11" spans="1:69" x14ac:dyDescent="0.25">
      <c r="B11" s="26" t="s">
        <v>136</v>
      </c>
      <c r="C11" s="153">
        <v>12.08</v>
      </c>
      <c r="D11" s="154">
        <v>11.25</v>
      </c>
      <c r="E11" s="155">
        <v>9.92</v>
      </c>
      <c r="F11" s="153">
        <v>6.25</v>
      </c>
      <c r="G11" s="154">
        <v>6.25</v>
      </c>
      <c r="H11" s="155">
        <v>6.25</v>
      </c>
      <c r="I11" s="143">
        <v>90</v>
      </c>
      <c r="J11" s="26">
        <v>90</v>
      </c>
      <c r="K11" s="144">
        <v>90</v>
      </c>
      <c r="L11" s="153">
        <v>15</v>
      </c>
      <c r="M11" s="154">
        <v>13.5</v>
      </c>
      <c r="N11" s="155">
        <v>12.5</v>
      </c>
      <c r="O11" s="156">
        <v>4.2</v>
      </c>
      <c r="P11" s="156">
        <v>4.2</v>
      </c>
      <c r="Q11" s="146">
        <v>7</v>
      </c>
      <c r="R11" s="146">
        <v>4.7</v>
      </c>
      <c r="S11" s="146">
        <v>49</v>
      </c>
      <c r="T11" s="146">
        <v>3.9</v>
      </c>
      <c r="U11">
        <v>30200</v>
      </c>
      <c r="V11">
        <v>5000</v>
      </c>
      <c r="W11">
        <v>3900</v>
      </c>
      <c r="X11">
        <v>1220</v>
      </c>
      <c r="Y11">
        <v>9</v>
      </c>
      <c r="Z11">
        <v>1102</v>
      </c>
      <c r="AA11" s="151">
        <f t="shared" si="1"/>
        <v>244</v>
      </c>
      <c r="AB11" s="152">
        <f t="shared" si="2"/>
        <v>18756.439999999999</v>
      </c>
      <c r="AC11">
        <f>100*1.2</f>
        <v>120</v>
      </c>
      <c r="AE11" s="147">
        <f>5*12*$AB11*$C11</f>
        <v>13594667.711999999</v>
      </c>
      <c r="AF11" s="147">
        <f>5*12*AA11*I11</f>
        <v>1317600</v>
      </c>
      <c r="AG11" s="147">
        <f>AC11*5*12</f>
        <v>7200</v>
      </c>
      <c r="AH11" s="147">
        <f t="shared" si="0"/>
        <v>4726622.88</v>
      </c>
      <c r="AI11" s="148">
        <f t="shared" si="3"/>
        <v>19646090.592</v>
      </c>
      <c r="AK11" s="147">
        <f>7*12*AB11*D11</f>
        <v>17724835.800000001</v>
      </c>
      <c r="AL11" s="147">
        <f>7*12*AA11*J11</f>
        <v>1844640</v>
      </c>
      <c r="AM11" s="147">
        <f>7*12*AC11</f>
        <v>10080</v>
      </c>
      <c r="AN11" s="147">
        <f>12*7*$O11*AB11</f>
        <v>6617272.0319999997</v>
      </c>
      <c r="AO11" s="148">
        <f t="shared" si="4"/>
        <v>26196827.832000002</v>
      </c>
      <c r="AQ11" s="147">
        <f>10*12*AB11*E11</f>
        <v>22327666.175999999</v>
      </c>
      <c r="AR11" s="147">
        <f>10*12*AA11*K11</f>
        <v>2635200</v>
      </c>
      <c r="AS11" s="147">
        <f>10*12*AC11</f>
        <v>14400</v>
      </c>
      <c r="AT11" s="147">
        <f>12*10*$O11*AB11</f>
        <v>9453245.7599999998</v>
      </c>
      <c r="AU11" s="148">
        <f t="shared" si="5"/>
        <v>34430511.935999997</v>
      </c>
      <c r="AW11" s="159">
        <v>7</v>
      </c>
      <c r="AX11" s="159">
        <v>9</v>
      </c>
      <c r="AY11" s="159">
        <v>12</v>
      </c>
      <c r="BA11" s="149">
        <f>AI11-(AI11/5/12*$AW11)</f>
        <v>17354046.689599998</v>
      </c>
      <c r="BC11" s="149">
        <f>AO11-(AO11/12/7*$AX11)</f>
        <v>23390024.850000001</v>
      </c>
      <c r="BE11" s="149">
        <f>AU11-(AU11/12/10*$AY11)</f>
        <v>30987460.742399998</v>
      </c>
      <c r="BG11" s="149">
        <f>AI11-(AI11/5/12*$AW11)+((910615.26)+329698.85)</f>
        <v>18594360.799599998</v>
      </c>
      <c r="BI11" s="149">
        <f>AO11-(AO11/12/7*$AX11)+((910615.26)+329698.85)</f>
        <v>24630338.960000001</v>
      </c>
      <c r="BK11" s="149">
        <f t="shared" si="6"/>
        <v>32227774.852399997</v>
      </c>
      <c r="BM11" s="149">
        <f t="shared" si="7"/>
        <v>16569722.019146664</v>
      </c>
      <c r="BO11" s="149">
        <f t="shared" si="8"/>
        <v>22124264.868928574</v>
      </c>
      <c r="BQ11" s="149">
        <f t="shared" si="9"/>
        <v>29129028.778159998</v>
      </c>
    </row>
    <row r="12" spans="1:69" x14ac:dyDescent="0.25">
      <c r="A12" t="s">
        <v>137</v>
      </c>
      <c r="B12" s="26" t="s">
        <v>138</v>
      </c>
      <c r="C12" s="153"/>
      <c r="D12" s="154"/>
      <c r="E12" s="155"/>
      <c r="F12" s="153"/>
      <c r="G12" s="154"/>
      <c r="H12" s="155"/>
      <c r="I12" s="143"/>
      <c r="J12" s="26"/>
      <c r="K12" s="144"/>
      <c r="L12" s="153"/>
      <c r="M12" s="154"/>
      <c r="N12" s="155"/>
      <c r="O12" s="156">
        <v>4.2</v>
      </c>
      <c r="P12" s="156">
        <v>4.2</v>
      </c>
      <c r="Q12" s="146">
        <v>8</v>
      </c>
      <c r="R12" s="146">
        <v>4.9000000000000004</v>
      </c>
      <c r="S12" s="146">
        <v>51</v>
      </c>
      <c r="T12" s="146">
        <v>4.0999999999999996</v>
      </c>
      <c r="U12">
        <f>U13+U15</f>
        <v>39000</v>
      </c>
      <c r="V12" t="s">
        <v>139</v>
      </c>
      <c r="W12">
        <f>W13+W14</f>
        <v>950</v>
      </c>
      <c r="X12">
        <f>X13+X15</f>
        <v>1150</v>
      </c>
      <c r="Y12">
        <v>9</v>
      </c>
      <c r="Z12">
        <f>Z13+Z15</f>
        <v>863</v>
      </c>
      <c r="AA12" s="151">
        <f t="shared" si="1"/>
        <v>244</v>
      </c>
      <c r="AB12" s="152">
        <f>AB13+AB14</f>
        <v>18756.439999999999</v>
      </c>
      <c r="AC12">
        <f>100*1.2</f>
        <v>120</v>
      </c>
      <c r="AE12" s="147">
        <f>AE13+AE14</f>
        <v>12797867.711999999</v>
      </c>
      <c r="AF12" s="147">
        <f>AF13+AF14</f>
        <v>1317600</v>
      </c>
      <c r="AG12" s="147">
        <f>AG13+AG14</f>
        <v>14400</v>
      </c>
      <c r="AH12" s="147">
        <f t="shared" si="0"/>
        <v>4726622.88</v>
      </c>
      <c r="AI12" s="148">
        <f t="shared" si="3"/>
        <v>18856490.592</v>
      </c>
      <c r="AK12" s="147">
        <f>AK13+AK14</f>
        <v>16857955.800000001</v>
      </c>
      <c r="AL12" s="147">
        <f>AL13+AL14</f>
        <v>1844640</v>
      </c>
      <c r="AM12" s="147">
        <f>AM13+AM14</f>
        <v>20160</v>
      </c>
      <c r="AN12" s="147">
        <f t="shared" ref="AN12" si="10">AN13+AN14</f>
        <v>6617272.0319999997</v>
      </c>
      <c r="AO12" s="148">
        <f t="shared" si="4"/>
        <v>25340027.832000002</v>
      </c>
      <c r="AQ12" s="147">
        <f>AQ13+AQ14</f>
        <v>22001266.175999999</v>
      </c>
      <c r="AR12" s="147">
        <f>AR13+AR14</f>
        <v>2635200</v>
      </c>
      <c r="AS12" s="147">
        <f>AS13+AS14</f>
        <v>28800</v>
      </c>
      <c r="AT12" s="147">
        <f t="shared" ref="AT12" si="11">AT13+AT14</f>
        <v>9453245.7599999998</v>
      </c>
      <c r="AU12" s="148">
        <f t="shared" si="5"/>
        <v>34118511.935999997</v>
      </c>
      <c r="AW12" s="159">
        <v>7</v>
      </c>
      <c r="AX12" s="159">
        <v>9</v>
      </c>
      <c r="AY12" s="159">
        <v>12</v>
      </c>
      <c r="BA12" s="149">
        <f>AI12-(AI12/5/12*$AW12)</f>
        <v>16656566.6896</v>
      </c>
      <c r="BC12" s="149">
        <f>AO12-(AO12/12/7*$AX12)</f>
        <v>22625024.850000001</v>
      </c>
      <c r="BE12" s="149">
        <f>AU12-(AU12/12/10*$AY12)</f>
        <v>30706660.742399998</v>
      </c>
      <c r="BG12" s="149">
        <f>AI12-(AI12/5/12*$AW12)</f>
        <v>16656566.6896</v>
      </c>
      <c r="BI12" s="149">
        <f>AO12-(AO12/12/7*$AX12)</f>
        <v>22625024.850000001</v>
      </c>
      <c r="BK12" s="149">
        <f>AU12-(AU12/12/10*$AY12)</f>
        <v>30706660.742399998</v>
      </c>
      <c r="BM12" s="149">
        <f>BA12-(BA12/5/12*$AW12)</f>
        <v>14713300.575813334</v>
      </c>
      <c r="BO12" s="149">
        <f>BC12-(BC12/12/7*$AX12)</f>
        <v>20200915.044642858</v>
      </c>
      <c r="BQ12" s="149">
        <f>BE12-(BE12/12/10*$AY12)</f>
        <v>27635994.668159999</v>
      </c>
    </row>
    <row r="13" spans="1:69" x14ac:dyDescent="0.25">
      <c r="A13" t="s">
        <v>137</v>
      </c>
      <c r="B13" s="26" t="s">
        <v>140</v>
      </c>
      <c r="C13" s="153">
        <v>10.42</v>
      </c>
      <c r="D13" s="154">
        <v>9.9600000000000009</v>
      </c>
      <c r="E13" s="155">
        <v>9.58</v>
      </c>
      <c r="F13" s="153">
        <v>6.25</v>
      </c>
      <c r="G13" s="154">
        <v>6.25</v>
      </c>
      <c r="H13" s="155">
        <v>6.25</v>
      </c>
      <c r="I13" s="143">
        <v>90</v>
      </c>
      <c r="J13" s="26">
        <v>90</v>
      </c>
      <c r="K13" s="144">
        <v>90</v>
      </c>
      <c r="L13" s="153">
        <v>15</v>
      </c>
      <c r="M13" s="154">
        <v>13.25</v>
      </c>
      <c r="N13" s="155">
        <v>12.5</v>
      </c>
      <c r="O13" s="156">
        <v>4.2</v>
      </c>
      <c r="P13" s="156">
        <v>4.2</v>
      </c>
      <c r="Q13" s="146">
        <v>8</v>
      </c>
      <c r="R13" s="146">
        <v>4.9000000000000004</v>
      </c>
      <c r="S13" s="146">
        <v>51</v>
      </c>
      <c r="T13" s="146">
        <v>4.0999999999999996</v>
      </c>
      <c r="U13">
        <v>8000</v>
      </c>
      <c r="V13">
        <v>1028</v>
      </c>
      <c r="W13">
        <v>950</v>
      </c>
      <c r="X13">
        <v>350</v>
      </c>
      <c r="Y13">
        <v>9</v>
      </c>
      <c r="Z13">
        <v>233</v>
      </c>
      <c r="AA13" s="151">
        <f t="shared" si="1"/>
        <v>244</v>
      </c>
      <c r="AB13" s="152">
        <v>8000</v>
      </c>
      <c r="AC13">
        <f>100*1.2</f>
        <v>120</v>
      </c>
      <c r="AE13" s="147">
        <f>5*12*$AB13*$C13</f>
        <v>5001600</v>
      </c>
      <c r="AF13" s="147">
        <f>5*12*AA13*I13</f>
        <v>1317600</v>
      </c>
      <c r="AG13" s="147">
        <f>AC13*5*12</f>
        <v>7200</v>
      </c>
      <c r="AH13" s="147">
        <f t="shared" si="0"/>
        <v>2016000</v>
      </c>
      <c r="AI13" s="147"/>
      <c r="AK13" s="147">
        <f>7*12*AB13*D13</f>
        <v>6693120.0000000009</v>
      </c>
      <c r="AL13" s="147">
        <f>7*12*AA13*J13</f>
        <v>1844640</v>
      </c>
      <c r="AM13" s="147">
        <f>7*12*AC13</f>
        <v>10080</v>
      </c>
      <c r="AN13" s="147">
        <f>12*7*$O13*AB13</f>
        <v>2822400</v>
      </c>
      <c r="AO13" s="147"/>
      <c r="AQ13" s="147">
        <f>10*12*AB13*E13</f>
        <v>9196800</v>
      </c>
      <c r="AR13" s="147">
        <f>10*12*AA13*K13</f>
        <v>2635200</v>
      </c>
      <c r="AS13" s="147">
        <f>10*12*AC13</f>
        <v>14400</v>
      </c>
      <c r="AT13" s="147">
        <f>12*10*$O13*AB13</f>
        <v>4032000</v>
      </c>
    </row>
    <row r="14" spans="1:69" x14ac:dyDescent="0.25">
      <c r="B14" s="26" t="s">
        <v>141</v>
      </c>
      <c r="C14" s="153">
        <v>12.08</v>
      </c>
      <c r="D14" s="154">
        <v>11.25</v>
      </c>
      <c r="E14" s="155">
        <v>9.92</v>
      </c>
      <c r="F14" s="153">
        <v>6.25</v>
      </c>
      <c r="G14" s="154">
        <v>6.25</v>
      </c>
      <c r="H14" s="155">
        <v>6.25</v>
      </c>
      <c r="I14" s="143">
        <v>90</v>
      </c>
      <c r="J14" s="26">
        <v>90</v>
      </c>
      <c r="K14" s="144">
        <v>90</v>
      </c>
      <c r="L14" s="153">
        <v>15</v>
      </c>
      <c r="M14" s="154">
        <v>13.25</v>
      </c>
      <c r="N14" s="155">
        <v>12.5</v>
      </c>
      <c r="O14" s="156">
        <v>4.2</v>
      </c>
      <c r="P14" s="156">
        <v>4.2</v>
      </c>
      <c r="Q14" s="146">
        <v>7</v>
      </c>
      <c r="R14" s="146">
        <v>4.7</v>
      </c>
      <c r="S14" s="146">
        <v>49</v>
      </c>
      <c r="T14" s="146">
        <v>3.9</v>
      </c>
      <c r="U14">
        <f>B3-8000</f>
        <v>10756.439999999999</v>
      </c>
      <c r="AA14" s="151"/>
      <c r="AB14" s="152">
        <f>$B$3-AB13</f>
        <v>10756.439999999999</v>
      </c>
      <c r="AC14">
        <v>120</v>
      </c>
      <c r="AE14" s="147">
        <f>5*12*$AB14*$C14</f>
        <v>7796267.7119999994</v>
      </c>
      <c r="AF14" s="147">
        <f>5*12*AA14*I14</f>
        <v>0</v>
      </c>
      <c r="AG14" s="147">
        <f>AC14*5*12</f>
        <v>7200</v>
      </c>
      <c r="AH14" s="147">
        <f t="shared" si="0"/>
        <v>2710622.88</v>
      </c>
      <c r="AI14" s="147"/>
      <c r="AK14" s="147">
        <f>7*12*AB14*D14</f>
        <v>10164835.799999999</v>
      </c>
      <c r="AL14" s="147">
        <f>7*12*AA14*J14</f>
        <v>0</v>
      </c>
      <c r="AM14" s="147">
        <f>7*12*AC14</f>
        <v>10080</v>
      </c>
      <c r="AN14" s="147">
        <f>12*7*$O14*AB14</f>
        <v>3794872.0319999997</v>
      </c>
      <c r="AO14" s="147"/>
      <c r="AQ14" s="147">
        <f>10*12*AB14*E14</f>
        <v>12804466.175999997</v>
      </c>
      <c r="AR14" s="147">
        <f>10*12*AA14*K14</f>
        <v>0</v>
      </c>
      <c r="AS14" s="147">
        <f>10*12*AC14</f>
        <v>14400</v>
      </c>
      <c r="AT14" s="147">
        <f>12*10*$O14*AB14</f>
        <v>5421245.7599999998</v>
      </c>
    </row>
    <row r="15" spans="1:69" x14ac:dyDescent="0.25">
      <c r="A15" t="s">
        <v>142</v>
      </c>
      <c r="B15" s="26" t="s">
        <v>143</v>
      </c>
      <c r="C15" s="143"/>
      <c r="D15" s="26"/>
      <c r="E15" s="144"/>
      <c r="F15" s="143"/>
      <c r="G15" s="26"/>
      <c r="H15" s="144"/>
      <c r="I15" s="143">
        <v>155</v>
      </c>
      <c r="J15" s="26">
        <v>155</v>
      </c>
      <c r="K15" s="144">
        <v>155</v>
      </c>
      <c r="L15" s="143"/>
      <c r="M15" s="26"/>
      <c r="N15" s="144"/>
      <c r="O15" s="145"/>
      <c r="P15" s="145"/>
      <c r="Q15" s="146">
        <v>6</v>
      </c>
      <c r="R15" s="146">
        <v>2.7</v>
      </c>
      <c r="S15" s="146">
        <v>24</v>
      </c>
      <c r="T15" s="146">
        <v>1.9</v>
      </c>
      <c r="U15">
        <v>31000</v>
      </c>
      <c r="V15">
        <v>1200</v>
      </c>
      <c r="W15" t="s">
        <v>144</v>
      </c>
      <c r="X15">
        <v>800</v>
      </c>
      <c r="Y15">
        <v>30</v>
      </c>
      <c r="Z15">
        <v>630</v>
      </c>
      <c r="AA15" s="151">
        <f t="shared" si="1"/>
        <v>244</v>
      </c>
      <c r="AB15" s="152">
        <f t="shared" si="2"/>
        <v>18756.439999999999</v>
      </c>
      <c r="AE15" s="147"/>
      <c r="AF15" s="147"/>
      <c r="AG15" s="147"/>
      <c r="AH15" s="147"/>
      <c r="AI15" s="147"/>
      <c r="AK15" s="147"/>
      <c r="AL15" s="147"/>
      <c r="AM15" s="147"/>
      <c r="AN15" s="147"/>
      <c r="AO15" s="147"/>
      <c r="AQ15" s="147"/>
      <c r="AR15" s="147"/>
      <c r="AS15" s="147"/>
      <c r="AT15" s="147"/>
      <c r="AU15" s="147"/>
    </row>
    <row r="16" spans="1:69" x14ac:dyDescent="0.25">
      <c r="A16" t="s">
        <v>145</v>
      </c>
      <c r="B16" s="26" t="s">
        <v>146</v>
      </c>
      <c r="C16" s="143"/>
      <c r="D16" s="26"/>
      <c r="E16" s="144"/>
      <c r="F16" s="143"/>
      <c r="G16" s="26"/>
      <c r="H16" s="144"/>
      <c r="I16" s="143"/>
      <c r="J16" s="26"/>
      <c r="K16" s="144"/>
      <c r="L16" s="143"/>
      <c r="M16" s="26"/>
      <c r="N16" s="144"/>
      <c r="O16" s="145"/>
      <c r="P16" s="145"/>
      <c r="Q16" s="146">
        <v>8</v>
      </c>
      <c r="R16" s="146">
        <v>3.6</v>
      </c>
      <c r="S16" s="146">
        <v>36</v>
      </c>
      <c r="T16" s="146">
        <v>2.9</v>
      </c>
      <c r="U16">
        <v>15600</v>
      </c>
      <c r="V16">
        <v>1914</v>
      </c>
      <c r="W16">
        <v>1435</v>
      </c>
      <c r="X16">
        <v>478</v>
      </c>
      <c r="Y16">
        <v>11</v>
      </c>
      <c r="Z16">
        <v>365</v>
      </c>
      <c r="AA16" s="151">
        <f t="shared" si="1"/>
        <v>244</v>
      </c>
      <c r="AB16" s="152">
        <f t="shared" si="2"/>
        <v>18756.439999999999</v>
      </c>
      <c r="AE16" s="147"/>
      <c r="AF16" s="147"/>
      <c r="AG16" s="147"/>
      <c r="AH16" s="147"/>
      <c r="AI16" s="148"/>
      <c r="AK16" s="147"/>
      <c r="AL16" s="147"/>
      <c r="AM16" s="147"/>
      <c r="AN16" s="147"/>
      <c r="AO16" s="148"/>
      <c r="AQ16" s="147"/>
      <c r="AR16" s="147"/>
      <c r="AS16" s="147"/>
      <c r="AT16" s="147"/>
      <c r="AU16" s="148"/>
      <c r="BA16" s="149"/>
      <c r="BC16" s="149"/>
      <c r="BE16" s="149"/>
    </row>
    <row r="17" spans="1:57" x14ac:dyDescent="0.25">
      <c r="A17" t="s">
        <v>147</v>
      </c>
      <c r="B17" s="26" t="s">
        <v>148</v>
      </c>
      <c r="C17" s="143"/>
      <c r="D17" s="26"/>
      <c r="E17" s="144"/>
      <c r="F17" s="143"/>
      <c r="G17" s="26"/>
      <c r="H17" s="144"/>
      <c r="I17" s="143"/>
      <c r="J17" s="26"/>
      <c r="K17" s="144"/>
      <c r="L17" s="143"/>
      <c r="M17" s="26"/>
      <c r="N17" s="144"/>
      <c r="O17" s="145"/>
      <c r="P17" s="145"/>
      <c r="Q17" s="146">
        <v>6</v>
      </c>
      <c r="R17" s="146">
        <v>4.2</v>
      </c>
      <c r="S17" s="146">
        <v>46</v>
      </c>
      <c r="T17" s="146">
        <v>3.5</v>
      </c>
      <c r="U17">
        <f>2500+10500</f>
        <v>13000</v>
      </c>
      <c r="V17">
        <v>825</v>
      </c>
      <c r="W17">
        <v>1000</v>
      </c>
      <c r="X17">
        <v>1100</v>
      </c>
      <c r="Y17">
        <v>19</v>
      </c>
      <c r="Z17">
        <f>164+37</f>
        <v>201</v>
      </c>
      <c r="AA17" s="151">
        <f t="shared" si="1"/>
        <v>244</v>
      </c>
      <c r="AB17" s="152">
        <f t="shared" si="2"/>
        <v>18756.439999999999</v>
      </c>
      <c r="AE17" s="147"/>
      <c r="AF17" s="147"/>
      <c r="AG17" s="147"/>
      <c r="AH17" s="147"/>
      <c r="AI17" s="148"/>
      <c r="AK17" s="147"/>
      <c r="AL17" s="147"/>
      <c r="AM17" s="147"/>
      <c r="AN17" s="147"/>
      <c r="AO17" s="148"/>
      <c r="AQ17" s="147"/>
      <c r="AR17" s="147"/>
      <c r="AS17" s="147"/>
      <c r="AT17" s="147"/>
      <c r="AU17" s="148"/>
      <c r="BA17" s="149"/>
      <c r="BC17" s="149"/>
      <c r="BE17" s="149"/>
    </row>
    <row r="32" spans="1:57" s="25" customFormat="1" x14ac:dyDescent="0.25">
      <c r="A32" s="165" t="s">
        <v>149</v>
      </c>
    </row>
    <row r="33" spans="1:12" s="25" customFormat="1" x14ac:dyDescent="0.25">
      <c r="A33" s="25" t="str">
        <f>AU7</f>
        <v>18756,44 m2</v>
      </c>
    </row>
    <row r="34" spans="1:12" s="25" customFormat="1" x14ac:dyDescent="0.25">
      <c r="C34" s="25">
        <v>1</v>
      </c>
      <c r="D34" s="25">
        <v>2</v>
      </c>
      <c r="E34" s="25">
        <v>3</v>
      </c>
      <c r="F34" s="25">
        <v>4</v>
      </c>
      <c r="G34" s="25">
        <v>5</v>
      </c>
      <c r="H34" s="25">
        <v>6</v>
      </c>
      <c r="I34" s="25">
        <v>7</v>
      </c>
      <c r="J34" s="25">
        <v>8</v>
      </c>
      <c r="K34" s="25">
        <v>9</v>
      </c>
      <c r="L34" s="25">
        <v>10</v>
      </c>
    </row>
    <row r="35" spans="1:12" s="25" customFormat="1" x14ac:dyDescent="0.25">
      <c r="A35" s="25" t="str">
        <f>$B$8</f>
        <v>Sky Park Offices</v>
      </c>
      <c r="B35" s="25">
        <v>1</v>
      </c>
      <c r="C35" s="163">
        <f>$AU$8/10</f>
        <v>4842606.96</v>
      </c>
      <c r="D35" s="163">
        <f t="shared" ref="D35:L44" si="12">$AU$8/10</f>
        <v>4842606.96</v>
      </c>
      <c r="E35" s="163">
        <f t="shared" si="12"/>
        <v>4842606.96</v>
      </c>
      <c r="F35" s="163">
        <f t="shared" si="12"/>
        <v>4842606.96</v>
      </c>
      <c r="G35" s="163">
        <f t="shared" si="12"/>
        <v>4842606.96</v>
      </c>
      <c r="H35" s="163">
        <f t="shared" si="12"/>
        <v>4842606.96</v>
      </c>
      <c r="I35" s="163">
        <f t="shared" si="12"/>
        <v>4842606.96</v>
      </c>
      <c r="J35" s="163">
        <f t="shared" si="12"/>
        <v>4842606.96</v>
      </c>
      <c r="K35" s="163">
        <f t="shared" si="12"/>
        <v>4842606.96</v>
      </c>
      <c r="L35" s="163">
        <f t="shared" si="12"/>
        <v>4842606.96</v>
      </c>
    </row>
    <row r="36" spans="1:12" s="25" customFormat="1" x14ac:dyDescent="0.25">
      <c r="B36" s="25">
        <v>2</v>
      </c>
      <c r="C36" s="163"/>
      <c r="D36" s="163">
        <f t="shared" si="12"/>
        <v>4842606.96</v>
      </c>
      <c r="E36" s="163">
        <f t="shared" si="12"/>
        <v>4842606.96</v>
      </c>
      <c r="F36" s="163">
        <f t="shared" si="12"/>
        <v>4842606.96</v>
      </c>
      <c r="G36" s="163">
        <f t="shared" si="12"/>
        <v>4842606.96</v>
      </c>
      <c r="H36" s="163">
        <f t="shared" si="12"/>
        <v>4842606.96</v>
      </c>
      <c r="I36" s="163">
        <f t="shared" si="12"/>
        <v>4842606.96</v>
      </c>
      <c r="J36" s="163">
        <f t="shared" si="12"/>
        <v>4842606.96</v>
      </c>
      <c r="K36" s="163">
        <f t="shared" si="12"/>
        <v>4842606.96</v>
      </c>
      <c r="L36" s="163">
        <f t="shared" si="12"/>
        <v>4842606.96</v>
      </c>
    </row>
    <row r="37" spans="1:12" s="25" customFormat="1" x14ac:dyDescent="0.25">
      <c r="B37" s="25">
        <v>3</v>
      </c>
      <c r="C37" s="163"/>
      <c r="D37" s="163"/>
      <c r="E37" s="163">
        <f t="shared" si="12"/>
        <v>4842606.96</v>
      </c>
      <c r="F37" s="163">
        <f t="shared" si="12"/>
        <v>4842606.96</v>
      </c>
      <c r="G37" s="163">
        <f t="shared" si="12"/>
        <v>4842606.96</v>
      </c>
      <c r="H37" s="163">
        <f t="shared" si="12"/>
        <v>4842606.96</v>
      </c>
      <c r="I37" s="163">
        <f t="shared" si="12"/>
        <v>4842606.96</v>
      </c>
      <c r="J37" s="163">
        <f t="shared" si="12"/>
        <v>4842606.96</v>
      </c>
      <c r="K37" s="163">
        <f t="shared" si="12"/>
        <v>4842606.96</v>
      </c>
      <c r="L37" s="163">
        <f t="shared" si="12"/>
        <v>4842606.96</v>
      </c>
    </row>
    <row r="38" spans="1:12" s="25" customFormat="1" x14ac:dyDescent="0.25">
      <c r="B38" s="25">
        <v>4</v>
      </c>
      <c r="C38" s="163"/>
      <c r="D38" s="163"/>
      <c r="E38" s="163"/>
      <c r="F38" s="163">
        <f t="shared" si="12"/>
        <v>4842606.96</v>
      </c>
      <c r="G38" s="163">
        <f t="shared" si="12"/>
        <v>4842606.96</v>
      </c>
      <c r="H38" s="163">
        <f t="shared" si="12"/>
        <v>4842606.96</v>
      </c>
      <c r="I38" s="163">
        <f t="shared" si="12"/>
        <v>4842606.96</v>
      </c>
      <c r="J38" s="163">
        <f t="shared" si="12"/>
        <v>4842606.96</v>
      </c>
      <c r="K38" s="163">
        <f t="shared" si="12"/>
        <v>4842606.96</v>
      </c>
      <c r="L38" s="163">
        <f t="shared" si="12"/>
        <v>4842606.96</v>
      </c>
    </row>
    <row r="39" spans="1:12" s="25" customFormat="1" x14ac:dyDescent="0.25">
      <c r="B39" s="25">
        <v>5</v>
      </c>
      <c r="C39" s="163"/>
      <c r="D39" s="163"/>
      <c r="E39" s="163"/>
      <c r="F39" s="163"/>
      <c r="G39" s="163">
        <f t="shared" si="12"/>
        <v>4842606.96</v>
      </c>
      <c r="H39" s="163">
        <f t="shared" si="12"/>
        <v>4842606.96</v>
      </c>
      <c r="I39" s="163">
        <f t="shared" si="12"/>
        <v>4842606.96</v>
      </c>
      <c r="J39" s="163">
        <f t="shared" si="12"/>
        <v>4842606.96</v>
      </c>
      <c r="K39" s="163">
        <f t="shared" si="12"/>
        <v>4842606.96</v>
      </c>
      <c r="L39" s="163">
        <f t="shared" si="12"/>
        <v>4842606.96</v>
      </c>
    </row>
    <row r="40" spans="1:12" s="25" customFormat="1" x14ac:dyDescent="0.25">
      <c r="B40" s="25">
        <v>6</v>
      </c>
      <c r="C40" s="163"/>
      <c r="D40" s="163"/>
      <c r="E40" s="163"/>
      <c r="F40" s="163"/>
      <c r="G40" s="163"/>
      <c r="H40" s="163">
        <f t="shared" si="12"/>
        <v>4842606.96</v>
      </c>
      <c r="I40" s="163">
        <f t="shared" si="12"/>
        <v>4842606.96</v>
      </c>
      <c r="J40" s="163">
        <f t="shared" si="12"/>
        <v>4842606.96</v>
      </c>
      <c r="K40" s="163">
        <f t="shared" si="12"/>
        <v>4842606.96</v>
      </c>
      <c r="L40" s="163">
        <f t="shared" si="12"/>
        <v>4842606.96</v>
      </c>
    </row>
    <row r="41" spans="1:12" s="25" customFormat="1" x14ac:dyDescent="0.25">
      <c r="B41" s="25">
        <v>7</v>
      </c>
      <c r="C41" s="163"/>
      <c r="D41" s="163"/>
      <c r="E41" s="163"/>
      <c r="F41" s="163"/>
      <c r="G41" s="163"/>
      <c r="H41" s="163"/>
      <c r="I41" s="163">
        <f t="shared" si="12"/>
        <v>4842606.96</v>
      </c>
      <c r="J41" s="163">
        <f>$AU$8/10</f>
        <v>4842606.96</v>
      </c>
      <c r="K41" s="163">
        <f t="shared" si="12"/>
        <v>4842606.96</v>
      </c>
      <c r="L41" s="163">
        <f t="shared" si="12"/>
        <v>4842606.96</v>
      </c>
    </row>
    <row r="42" spans="1:12" s="25" customFormat="1" x14ac:dyDescent="0.25">
      <c r="B42" s="25">
        <v>8</v>
      </c>
      <c r="C42" s="163"/>
      <c r="D42" s="163"/>
      <c r="E42" s="163"/>
      <c r="F42" s="163"/>
      <c r="G42" s="163"/>
      <c r="H42" s="163"/>
      <c r="I42" s="163"/>
      <c r="J42" s="163">
        <f t="shared" si="12"/>
        <v>4842606.96</v>
      </c>
      <c r="K42" s="163">
        <f t="shared" si="12"/>
        <v>4842606.96</v>
      </c>
      <c r="L42" s="163">
        <f t="shared" si="12"/>
        <v>4842606.96</v>
      </c>
    </row>
    <row r="43" spans="1:12" s="25" customFormat="1" x14ac:dyDescent="0.25">
      <c r="B43" s="25">
        <v>9</v>
      </c>
      <c r="C43" s="163"/>
      <c r="D43" s="163"/>
      <c r="E43" s="163"/>
      <c r="F43" s="163"/>
      <c r="G43" s="163"/>
      <c r="H43" s="163"/>
      <c r="I43" s="163"/>
      <c r="J43" s="163"/>
      <c r="K43" s="163">
        <f t="shared" si="12"/>
        <v>4842606.96</v>
      </c>
      <c r="L43" s="163">
        <f t="shared" si="12"/>
        <v>4842606.96</v>
      </c>
    </row>
    <row r="44" spans="1:12" s="25" customFormat="1" x14ac:dyDescent="0.25">
      <c r="B44" s="25">
        <v>10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>
        <f t="shared" si="12"/>
        <v>4842606.96</v>
      </c>
    </row>
    <row r="45" spans="1:12" s="25" customFormat="1" x14ac:dyDescent="0.25">
      <c r="B45" s="25" t="s">
        <v>88</v>
      </c>
      <c r="C45" s="163">
        <f>SUM(C35:C44)</f>
        <v>4842606.96</v>
      </c>
      <c r="D45" s="163">
        <f t="shared" ref="D45:L45" si="13">SUM(D35:D44)</f>
        <v>9685213.9199999999</v>
      </c>
      <c r="E45" s="163">
        <f t="shared" si="13"/>
        <v>14527820.879999999</v>
      </c>
      <c r="F45" s="163">
        <f t="shared" si="13"/>
        <v>19370427.84</v>
      </c>
      <c r="G45" s="163">
        <f t="shared" si="13"/>
        <v>24213034.800000001</v>
      </c>
      <c r="H45" s="163">
        <f t="shared" si="13"/>
        <v>29055641.760000002</v>
      </c>
      <c r="I45" s="163">
        <f t="shared" si="13"/>
        <v>33898248.719999999</v>
      </c>
      <c r="J45" s="163">
        <f t="shared" si="13"/>
        <v>38740855.68</v>
      </c>
      <c r="K45" s="163">
        <f t="shared" si="13"/>
        <v>43583462.640000001</v>
      </c>
      <c r="L45" s="163">
        <f t="shared" si="13"/>
        <v>48426069.600000001</v>
      </c>
    </row>
    <row r="46" spans="1:12" s="25" customFormat="1" x14ac:dyDescent="0.25">
      <c r="C46" s="164">
        <f>C35+NPV(0.05,C36:C44)</f>
        <v>4842606.96</v>
      </c>
      <c r="D46" s="164">
        <f t="shared" ref="D46:L46" si="14">D35+NPV(0.05,D36:D44)</f>
        <v>9454613.5885714293</v>
      </c>
      <c r="E46" s="164">
        <f t="shared" si="14"/>
        <v>13847000.853877552</v>
      </c>
      <c r="F46" s="164">
        <f t="shared" si="14"/>
        <v>18030226.820835762</v>
      </c>
      <c r="G46" s="164">
        <f t="shared" si="14"/>
        <v>22014251.551272154</v>
      </c>
      <c r="H46" s="164">
        <f t="shared" si="14"/>
        <v>25808560.818354432</v>
      </c>
      <c r="I46" s="164">
        <f t="shared" si="14"/>
        <v>29422188.691766124</v>
      </c>
      <c r="J46" s="164">
        <f t="shared" si="14"/>
        <v>32863739.04739631</v>
      </c>
      <c r="K46" s="164">
        <f t="shared" si="14"/>
        <v>36141406.052758381</v>
      </c>
      <c r="L46" s="164">
        <f t="shared" si="14"/>
        <v>39262993.676912747</v>
      </c>
    </row>
    <row r="47" spans="1:12" s="25" customFormat="1" x14ac:dyDescent="0.25"/>
    <row r="48" spans="1:12" s="25" customFormat="1" x14ac:dyDescent="0.25">
      <c r="C48" s="25">
        <v>1</v>
      </c>
      <c r="D48" s="25">
        <v>2</v>
      </c>
      <c r="E48" s="25">
        <v>3</v>
      </c>
      <c r="F48" s="25">
        <v>4</v>
      </c>
      <c r="G48" s="25">
        <v>5</v>
      </c>
      <c r="H48" s="25">
        <v>6</v>
      </c>
      <c r="I48" s="25">
        <v>7</v>
      </c>
      <c r="J48" s="25">
        <v>8</v>
      </c>
      <c r="K48" s="25">
        <v>9</v>
      </c>
      <c r="L48" s="25">
        <v>10</v>
      </c>
    </row>
    <row r="49" spans="1:12" s="25" customFormat="1" x14ac:dyDescent="0.25">
      <c r="A49" s="25" t="str">
        <f>$B$9</f>
        <v>Tower 115</v>
      </c>
      <c r="B49" s="25">
        <v>1</v>
      </c>
      <c r="C49" s="163">
        <f>$AU$9/10</f>
        <v>3395804.9183999998</v>
      </c>
      <c r="D49" s="163">
        <f t="shared" ref="D49:L58" si="15">$AU$9/10</f>
        <v>3395804.9183999998</v>
      </c>
      <c r="E49" s="163">
        <f t="shared" si="15"/>
        <v>3395804.9183999998</v>
      </c>
      <c r="F49" s="163">
        <f t="shared" si="15"/>
        <v>3395804.9183999998</v>
      </c>
      <c r="G49" s="163">
        <f t="shared" si="15"/>
        <v>3395804.9183999998</v>
      </c>
      <c r="H49" s="163">
        <f t="shared" si="15"/>
        <v>3395804.9183999998</v>
      </c>
      <c r="I49" s="163">
        <f t="shared" si="15"/>
        <v>3395804.9183999998</v>
      </c>
      <c r="J49" s="163">
        <f t="shared" si="15"/>
        <v>3395804.9183999998</v>
      </c>
      <c r="K49" s="163">
        <f t="shared" si="15"/>
        <v>3395804.9183999998</v>
      </c>
      <c r="L49" s="163">
        <f t="shared" si="15"/>
        <v>3395804.9183999998</v>
      </c>
    </row>
    <row r="50" spans="1:12" s="25" customFormat="1" x14ac:dyDescent="0.25">
      <c r="B50" s="25">
        <v>2</v>
      </c>
      <c r="C50" s="163"/>
      <c r="D50" s="163">
        <f t="shared" si="15"/>
        <v>3395804.9183999998</v>
      </c>
      <c r="E50" s="163">
        <f t="shared" si="15"/>
        <v>3395804.9183999998</v>
      </c>
      <c r="F50" s="163">
        <f t="shared" si="15"/>
        <v>3395804.9183999998</v>
      </c>
      <c r="G50" s="163">
        <f t="shared" si="15"/>
        <v>3395804.9183999998</v>
      </c>
      <c r="H50" s="163">
        <f t="shared" si="15"/>
        <v>3395804.9183999998</v>
      </c>
      <c r="I50" s="163">
        <f t="shared" si="15"/>
        <v>3395804.9183999998</v>
      </c>
      <c r="J50" s="163">
        <f t="shared" si="15"/>
        <v>3395804.9183999998</v>
      </c>
      <c r="K50" s="163">
        <f t="shared" si="15"/>
        <v>3395804.9183999998</v>
      </c>
      <c r="L50" s="163">
        <f t="shared" si="15"/>
        <v>3395804.9183999998</v>
      </c>
    </row>
    <row r="51" spans="1:12" s="25" customFormat="1" x14ac:dyDescent="0.25">
      <c r="B51" s="25">
        <v>3</v>
      </c>
      <c r="C51" s="163"/>
      <c r="D51" s="163"/>
      <c r="E51" s="163">
        <f t="shared" si="15"/>
        <v>3395804.9183999998</v>
      </c>
      <c r="F51" s="163">
        <f t="shared" si="15"/>
        <v>3395804.9183999998</v>
      </c>
      <c r="G51" s="163">
        <f t="shared" si="15"/>
        <v>3395804.9183999998</v>
      </c>
      <c r="H51" s="163">
        <f t="shared" si="15"/>
        <v>3395804.9183999998</v>
      </c>
      <c r="I51" s="163">
        <f t="shared" si="15"/>
        <v>3395804.9183999998</v>
      </c>
      <c r="J51" s="163">
        <f t="shared" si="15"/>
        <v>3395804.9183999998</v>
      </c>
      <c r="K51" s="163">
        <f t="shared" si="15"/>
        <v>3395804.9183999998</v>
      </c>
      <c r="L51" s="163">
        <f t="shared" si="15"/>
        <v>3395804.9183999998</v>
      </c>
    </row>
    <row r="52" spans="1:12" s="25" customFormat="1" x14ac:dyDescent="0.25">
      <c r="B52" s="25">
        <v>4</v>
      </c>
      <c r="C52" s="163"/>
      <c r="D52" s="163"/>
      <c r="E52" s="163"/>
      <c r="F52" s="163">
        <f t="shared" si="15"/>
        <v>3395804.9183999998</v>
      </c>
      <c r="G52" s="163">
        <f t="shared" si="15"/>
        <v>3395804.9183999998</v>
      </c>
      <c r="H52" s="163">
        <f t="shared" si="15"/>
        <v>3395804.9183999998</v>
      </c>
      <c r="I52" s="163">
        <f t="shared" si="15"/>
        <v>3395804.9183999998</v>
      </c>
      <c r="J52" s="163">
        <f t="shared" si="15"/>
        <v>3395804.9183999998</v>
      </c>
      <c r="K52" s="163">
        <f t="shared" si="15"/>
        <v>3395804.9183999998</v>
      </c>
      <c r="L52" s="163">
        <f t="shared" si="15"/>
        <v>3395804.9183999998</v>
      </c>
    </row>
    <row r="53" spans="1:12" s="25" customFormat="1" x14ac:dyDescent="0.25">
      <c r="B53" s="25">
        <v>5</v>
      </c>
      <c r="C53" s="163"/>
      <c r="D53" s="163"/>
      <c r="E53" s="163"/>
      <c r="F53" s="163"/>
      <c r="G53" s="163">
        <f t="shared" si="15"/>
        <v>3395804.9183999998</v>
      </c>
      <c r="H53" s="163">
        <f t="shared" si="15"/>
        <v>3395804.9183999998</v>
      </c>
      <c r="I53" s="163">
        <f t="shared" si="15"/>
        <v>3395804.9183999998</v>
      </c>
      <c r="J53" s="163">
        <f t="shared" si="15"/>
        <v>3395804.9183999998</v>
      </c>
      <c r="K53" s="163">
        <f t="shared" si="15"/>
        <v>3395804.9183999998</v>
      </c>
      <c r="L53" s="163">
        <f t="shared" si="15"/>
        <v>3395804.9183999998</v>
      </c>
    </row>
    <row r="54" spans="1:12" s="25" customFormat="1" x14ac:dyDescent="0.25">
      <c r="B54" s="25">
        <v>6</v>
      </c>
      <c r="C54" s="163"/>
      <c r="D54" s="163"/>
      <c r="E54" s="163"/>
      <c r="F54" s="163"/>
      <c r="G54" s="163"/>
      <c r="H54" s="163">
        <f t="shared" si="15"/>
        <v>3395804.9183999998</v>
      </c>
      <c r="I54" s="163">
        <f t="shared" si="15"/>
        <v>3395804.9183999998</v>
      </c>
      <c r="J54" s="163">
        <f t="shared" si="15"/>
        <v>3395804.9183999998</v>
      </c>
      <c r="K54" s="163">
        <f t="shared" si="15"/>
        <v>3395804.9183999998</v>
      </c>
      <c r="L54" s="163">
        <f t="shared" si="15"/>
        <v>3395804.9183999998</v>
      </c>
    </row>
    <row r="55" spans="1:12" s="25" customFormat="1" x14ac:dyDescent="0.25">
      <c r="B55" s="25">
        <v>7</v>
      </c>
      <c r="C55" s="163"/>
      <c r="D55" s="163"/>
      <c r="E55" s="163"/>
      <c r="F55" s="163"/>
      <c r="G55" s="163"/>
      <c r="H55" s="163"/>
      <c r="I55" s="163">
        <f t="shared" si="15"/>
        <v>3395804.9183999998</v>
      </c>
      <c r="J55" s="163">
        <f t="shared" si="15"/>
        <v>3395804.9183999998</v>
      </c>
      <c r="K55" s="163">
        <f t="shared" si="15"/>
        <v>3395804.9183999998</v>
      </c>
      <c r="L55" s="163">
        <f t="shared" si="15"/>
        <v>3395804.9183999998</v>
      </c>
    </row>
    <row r="56" spans="1:12" s="25" customFormat="1" x14ac:dyDescent="0.25">
      <c r="B56" s="25">
        <v>8</v>
      </c>
      <c r="C56" s="163"/>
      <c r="D56" s="163"/>
      <c r="E56" s="163"/>
      <c r="F56" s="163"/>
      <c r="G56" s="163"/>
      <c r="H56" s="163"/>
      <c r="I56" s="163"/>
      <c r="J56" s="163">
        <f t="shared" si="15"/>
        <v>3395804.9183999998</v>
      </c>
      <c r="K56" s="163">
        <f t="shared" si="15"/>
        <v>3395804.9183999998</v>
      </c>
      <c r="L56" s="163">
        <f t="shared" si="15"/>
        <v>3395804.9183999998</v>
      </c>
    </row>
    <row r="57" spans="1:12" s="25" customFormat="1" x14ac:dyDescent="0.25">
      <c r="B57" s="25">
        <v>9</v>
      </c>
      <c r="C57" s="163"/>
      <c r="D57" s="163"/>
      <c r="E57" s="163"/>
      <c r="F57" s="163"/>
      <c r="G57" s="163"/>
      <c r="H57" s="163"/>
      <c r="I57" s="163"/>
      <c r="J57" s="163"/>
      <c r="K57" s="163">
        <f t="shared" si="15"/>
        <v>3395804.9183999998</v>
      </c>
      <c r="L57" s="163">
        <f t="shared" si="15"/>
        <v>3395804.9183999998</v>
      </c>
    </row>
    <row r="58" spans="1:12" s="25" customFormat="1" x14ac:dyDescent="0.25">
      <c r="B58" s="25">
        <v>10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>
        <f t="shared" si="15"/>
        <v>3395804.9183999998</v>
      </c>
    </row>
    <row r="59" spans="1:12" s="25" customFormat="1" x14ac:dyDescent="0.25">
      <c r="B59" s="25" t="s">
        <v>88</v>
      </c>
      <c r="C59" s="163">
        <f>SUM(C49:C58)</f>
        <v>3395804.9183999998</v>
      </c>
      <c r="D59" s="163">
        <f t="shared" ref="D59" si="16">SUM(D49:D58)</f>
        <v>6791609.8367999997</v>
      </c>
      <c r="E59" s="163">
        <f t="shared" ref="E59" si="17">SUM(E49:E58)</f>
        <v>10187414.755199999</v>
      </c>
      <c r="F59" s="163">
        <f t="shared" ref="F59" si="18">SUM(F49:F58)</f>
        <v>13583219.673599999</v>
      </c>
      <c r="G59" s="163">
        <f t="shared" ref="G59" si="19">SUM(G49:G58)</f>
        <v>16979024.592</v>
      </c>
      <c r="H59" s="163">
        <f t="shared" ref="H59" si="20">SUM(H49:H58)</f>
        <v>20374829.510400001</v>
      </c>
      <c r="I59" s="163">
        <f t="shared" ref="I59" si="21">SUM(I49:I58)</f>
        <v>23770634.428800002</v>
      </c>
      <c r="J59" s="163">
        <f t="shared" ref="J59" si="22">SUM(J49:J58)</f>
        <v>27166439.347200003</v>
      </c>
      <c r="K59" s="163">
        <f t="shared" ref="K59" si="23">SUM(K49:K58)</f>
        <v>30562244.265600003</v>
      </c>
      <c r="L59" s="163">
        <f t="shared" ref="L59" si="24">SUM(L49:L58)</f>
        <v>33958049.184</v>
      </c>
    </row>
    <row r="60" spans="1:12" s="25" customFormat="1" x14ac:dyDescent="0.25">
      <c r="C60" s="164">
        <f>C49+NPV(0.05,C50:C58)</f>
        <v>3395804.9183999998</v>
      </c>
      <c r="D60" s="164">
        <f t="shared" ref="D60:L60" si="25">D49+NPV(0.05,D50:D58)</f>
        <v>6629904.840685714</v>
      </c>
      <c r="E60" s="164">
        <f t="shared" si="25"/>
        <v>9710000.0047673471</v>
      </c>
      <c r="F60" s="164">
        <f t="shared" si="25"/>
        <v>12643423.970559377</v>
      </c>
      <c r="G60" s="164">
        <f t="shared" si="25"/>
        <v>15437161.080837503</v>
      </c>
      <c r="H60" s="164">
        <f t="shared" si="25"/>
        <v>18097863.090626191</v>
      </c>
      <c r="I60" s="164">
        <f t="shared" si="25"/>
        <v>20631865.004710659</v>
      </c>
      <c r="J60" s="164">
        <f t="shared" si="25"/>
        <v>23045200.160981581</v>
      </c>
      <c r="K60" s="164">
        <f t="shared" si="25"/>
        <v>25343614.595525313</v>
      </c>
      <c r="L60" s="164">
        <f t="shared" si="25"/>
        <v>27532580.723662201</v>
      </c>
    </row>
    <row r="61" spans="1:12" s="25" customFormat="1" x14ac:dyDescent="0.25"/>
    <row r="62" spans="1:12" s="25" customFormat="1" x14ac:dyDescent="0.25">
      <c r="C62" s="25">
        <v>1</v>
      </c>
      <c r="D62" s="25">
        <v>2</v>
      </c>
      <c r="E62" s="25">
        <v>3</v>
      </c>
      <c r="F62" s="25">
        <v>4</v>
      </c>
      <c r="G62" s="25">
        <v>5</v>
      </c>
      <c r="H62" s="25">
        <v>6</v>
      </c>
      <c r="I62" s="25">
        <v>7</v>
      </c>
      <c r="J62" s="25">
        <v>8</v>
      </c>
      <c r="K62" s="25">
        <v>9</v>
      </c>
      <c r="L62" s="25">
        <v>10</v>
      </c>
    </row>
    <row r="63" spans="1:12" s="25" customFormat="1" x14ac:dyDescent="0.25">
      <c r="A63" s="25" t="str">
        <f>$B$10</f>
        <v>CBC I a II</v>
      </c>
      <c r="B63" s="25">
        <v>1</v>
      </c>
      <c r="C63" s="163">
        <f>$AU$10/10</f>
        <v>3601436.0159999998</v>
      </c>
      <c r="D63" s="163">
        <f t="shared" ref="D63:E65" si="26">$AU$10/10</f>
        <v>3601436.0159999998</v>
      </c>
      <c r="E63" s="163">
        <f t="shared" si="26"/>
        <v>3601436.0159999998</v>
      </c>
      <c r="F63" s="163">
        <f t="shared" ref="F63:L72" si="27">$AU$10/10</f>
        <v>3601436.0159999998</v>
      </c>
      <c r="G63" s="163">
        <f t="shared" si="27"/>
        <v>3601436.0159999998</v>
      </c>
      <c r="H63" s="163">
        <f t="shared" si="27"/>
        <v>3601436.0159999998</v>
      </c>
      <c r="I63" s="163">
        <f t="shared" si="27"/>
        <v>3601436.0159999998</v>
      </c>
      <c r="J63" s="163">
        <f t="shared" si="27"/>
        <v>3601436.0159999998</v>
      </c>
      <c r="K63" s="163">
        <f t="shared" si="27"/>
        <v>3601436.0159999998</v>
      </c>
      <c r="L63" s="163">
        <f t="shared" si="27"/>
        <v>3601436.0159999998</v>
      </c>
    </row>
    <row r="64" spans="1:12" s="25" customFormat="1" x14ac:dyDescent="0.25">
      <c r="B64" s="25">
        <v>2</v>
      </c>
      <c r="C64" s="163"/>
      <c r="D64" s="163">
        <f t="shared" si="26"/>
        <v>3601436.0159999998</v>
      </c>
      <c r="E64" s="163">
        <f t="shared" si="26"/>
        <v>3601436.0159999998</v>
      </c>
      <c r="F64" s="163">
        <f t="shared" si="27"/>
        <v>3601436.0159999998</v>
      </c>
      <c r="G64" s="163">
        <f t="shared" si="27"/>
        <v>3601436.0159999998</v>
      </c>
      <c r="H64" s="163">
        <f t="shared" si="27"/>
        <v>3601436.0159999998</v>
      </c>
      <c r="I64" s="163">
        <f t="shared" si="27"/>
        <v>3601436.0159999998</v>
      </c>
      <c r="J64" s="163">
        <f t="shared" si="27"/>
        <v>3601436.0159999998</v>
      </c>
      <c r="K64" s="163">
        <f t="shared" si="27"/>
        <v>3601436.0159999998</v>
      </c>
      <c r="L64" s="163">
        <f t="shared" si="27"/>
        <v>3601436.0159999998</v>
      </c>
    </row>
    <row r="65" spans="1:12" s="25" customFormat="1" x14ac:dyDescent="0.25">
      <c r="B65" s="25">
        <v>3</v>
      </c>
      <c r="C65" s="163"/>
      <c r="D65" s="163"/>
      <c r="E65" s="163">
        <f t="shared" si="26"/>
        <v>3601436.0159999998</v>
      </c>
      <c r="F65" s="163">
        <f t="shared" si="27"/>
        <v>3601436.0159999998</v>
      </c>
      <c r="G65" s="163">
        <f t="shared" si="27"/>
        <v>3601436.0159999998</v>
      </c>
      <c r="H65" s="163">
        <f t="shared" si="27"/>
        <v>3601436.0159999998</v>
      </c>
      <c r="I65" s="163">
        <f t="shared" si="27"/>
        <v>3601436.0159999998</v>
      </c>
      <c r="J65" s="163">
        <f t="shared" si="27"/>
        <v>3601436.0159999998</v>
      </c>
      <c r="K65" s="163">
        <f t="shared" si="27"/>
        <v>3601436.0159999998</v>
      </c>
      <c r="L65" s="163">
        <f t="shared" si="27"/>
        <v>3601436.0159999998</v>
      </c>
    </row>
    <row r="66" spans="1:12" s="25" customFormat="1" x14ac:dyDescent="0.25">
      <c r="B66" s="25">
        <v>4</v>
      </c>
      <c r="C66" s="163"/>
      <c r="D66" s="163"/>
      <c r="E66" s="163"/>
      <c r="F66" s="163">
        <f t="shared" si="27"/>
        <v>3601436.0159999998</v>
      </c>
      <c r="G66" s="163">
        <f t="shared" si="27"/>
        <v>3601436.0159999998</v>
      </c>
      <c r="H66" s="163">
        <f t="shared" si="27"/>
        <v>3601436.0159999998</v>
      </c>
      <c r="I66" s="163">
        <f t="shared" si="27"/>
        <v>3601436.0159999998</v>
      </c>
      <c r="J66" s="163">
        <f t="shared" si="27"/>
        <v>3601436.0159999998</v>
      </c>
      <c r="K66" s="163">
        <f t="shared" si="27"/>
        <v>3601436.0159999998</v>
      </c>
      <c r="L66" s="163">
        <f t="shared" si="27"/>
        <v>3601436.0159999998</v>
      </c>
    </row>
    <row r="67" spans="1:12" s="25" customFormat="1" x14ac:dyDescent="0.25">
      <c r="B67" s="25">
        <v>5</v>
      </c>
      <c r="C67" s="163"/>
      <c r="D67" s="163"/>
      <c r="E67" s="163"/>
      <c r="F67" s="163"/>
      <c r="G67" s="163">
        <f t="shared" si="27"/>
        <v>3601436.0159999998</v>
      </c>
      <c r="H67" s="163">
        <f t="shared" si="27"/>
        <v>3601436.0159999998</v>
      </c>
      <c r="I67" s="163">
        <f t="shared" si="27"/>
        <v>3601436.0159999998</v>
      </c>
      <c r="J67" s="163">
        <f t="shared" si="27"/>
        <v>3601436.0159999998</v>
      </c>
      <c r="K67" s="163">
        <f t="shared" si="27"/>
        <v>3601436.0159999998</v>
      </c>
      <c r="L67" s="163">
        <f t="shared" si="27"/>
        <v>3601436.0159999998</v>
      </c>
    </row>
    <row r="68" spans="1:12" s="25" customFormat="1" x14ac:dyDescent="0.25">
      <c r="B68" s="25">
        <v>6</v>
      </c>
      <c r="C68" s="163"/>
      <c r="D68" s="163"/>
      <c r="E68" s="163"/>
      <c r="F68" s="163"/>
      <c r="G68" s="163"/>
      <c r="H68" s="163">
        <f t="shared" si="27"/>
        <v>3601436.0159999998</v>
      </c>
      <c r="I68" s="163">
        <f t="shared" si="27"/>
        <v>3601436.0159999998</v>
      </c>
      <c r="J68" s="163">
        <f t="shared" si="27"/>
        <v>3601436.0159999998</v>
      </c>
      <c r="K68" s="163">
        <f t="shared" si="27"/>
        <v>3601436.0159999998</v>
      </c>
      <c r="L68" s="163">
        <f t="shared" si="27"/>
        <v>3601436.0159999998</v>
      </c>
    </row>
    <row r="69" spans="1:12" s="25" customFormat="1" x14ac:dyDescent="0.25">
      <c r="B69" s="25">
        <v>7</v>
      </c>
      <c r="C69" s="163"/>
      <c r="D69" s="163"/>
      <c r="E69" s="163"/>
      <c r="F69" s="163"/>
      <c r="G69" s="163"/>
      <c r="H69" s="163"/>
      <c r="I69" s="163">
        <f t="shared" si="27"/>
        <v>3601436.0159999998</v>
      </c>
      <c r="J69" s="163">
        <f t="shared" si="27"/>
        <v>3601436.0159999998</v>
      </c>
      <c r="K69" s="163">
        <f t="shared" si="27"/>
        <v>3601436.0159999998</v>
      </c>
      <c r="L69" s="163">
        <f t="shared" si="27"/>
        <v>3601436.0159999998</v>
      </c>
    </row>
    <row r="70" spans="1:12" s="25" customFormat="1" x14ac:dyDescent="0.25">
      <c r="B70" s="25">
        <v>8</v>
      </c>
      <c r="C70" s="163"/>
      <c r="D70" s="163"/>
      <c r="E70" s="163"/>
      <c r="F70" s="163"/>
      <c r="G70" s="163"/>
      <c r="H70" s="163"/>
      <c r="I70" s="163"/>
      <c r="J70" s="163">
        <f t="shared" si="27"/>
        <v>3601436.0159999998</v>
      </c>
      <c r="K70" s="163">
        <f t="shared" si="27"/>
        <v>3601436.0159999998</v>
      </c>
      <c r="L70" s="163">
        <f t="shared" si="27"/>
        <v>3601436.0159999998</v>
      </c>
    </row>
    <row r="71" spans="1:12" s="25" customFormat="1" x14ac:dyDescent="0.25">
      <c r="B71" s="25">
        <v>9</v>
      </c>
      <c r="C71" s="163"/>
      <c r="D71" s="163"/>
      <c r="E71" s="163"/>
      <c r="F71" s="163"/>
      <c r="G71" s="163"/>
      <c r="H71" s="163"/>
      <c r="I71" s="163"/>
      <c r="J71" s="163"/>
      <c r="K71" s="163">
        <f t="shared" si="27"/>
        <v>3601436.0159999998</v>
      </c>
      <c r="L71" s="163">
        <f t="shared" si="27"/>
        <v>3601436.0159999998</v>
      </c>
    </row>
    <row r="72" spans="1:12" s="25" customFormat="1" x14ac:dyDescent="0.25">
      <c r="B72" s="25">
        <v>10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>
        <f t="shared" si="27"/>
        <v>3601436.0159999998</v>
      </c>
    </row>
    <row r="73" spans="1:12" s="25" customFormat="1" x14ac:dyDescent="0.25">
      <c r="B73" s="25" t="s">
        <v>88</v>
      </c>
      <c r="C73" s="163">
        <f>SUM(C63:C72)</f>
        <v>3601436.0159999998</v>
      </c>
      <c r="D73" s="163">
        <f t="shared" ref="D73" si="28">SUM(D63:D72)</f>
        <v>7202872.0319999997</v>
      </c>
      <c r="E73" s="163">
        <f t="shared" ref="E73" si="29">SUM(E63:E72)</f>
        <v>10804308.048</v>
      </c>
      <c r="F73" s="163">
        <f t="shared" ref="F73" si="30">SUM(F63:F72)</f>
        <v>14405744.063999999</v>
      </c>
      <c r="G73" s="163">
        <f t="shared" ref="G73" si="31">SUM(G63:G72)</f>
        <v>18007180.079999998</v>
      </c>
      <c r="H73" s="163">
        <f t="shared" ref="H73" si="32">SUM(H63:H72)</f>
        <v>21608616.095999997</v>
      </c>
      <c r="I73" s="163">
        <f t="shared" ref="I73" si="33">SUM(I63:I72)</f>
        <v>25210052.111999996</v>
      </c>
      <c r="J73" s="163">
        <f t="shared" ref="J73" si="34">SUM(J63:J72)</f>
        <v>28811488.127999995</v>
      </c>
      <c r="K73" s="163">
        <f t="shared" ref="K73" si="35">SUM(K63:K72)</f>
        <v>32412924.143999994</v>
      </c>
      <c r="L73" s="163">
        <f t="shared" ref="L73" si="36">SUM(L63:L72)</f>
        <v>36014360.159999996</v>
      </c>
    </row>
    <row r="74" spans="1:12" s="25" customFormat="1" x14ac:dyDescent="0.25">
      <c r="C74" s="164">
        <f>C63+NPV(0.05,C64:C72)</f>
        <v>3601436.0159999998</v>
      </c>
      <c r="D74" s="164">
        <f t="shared" ref="D74:L74" si="37">D63+NPV(0.05,D64:D72)</f>
        <v>7031375.0788571425</v>
      </c>
      <c r="E74" s="164">
        <f t="shared" si="37"/>
        <v>10297983.710149659</v>
      </c>
      <c r="F74" s="164">
        <f t="shared" si="37"/>
        <v>13409039.549475864</v>
      </c>
      <c r="G74" s="164">
        <f t="shared" si="37"/>
        <v>16371949.872643679</v>
      </c>
      <c r="H74" s="164">
        <f t="shared" si="37"/>
        <v>19193769.2280416</v>
      </c>
      <c r="I74" s="164">
        <f t="shared" si="37"/>
        <v>21881216.233182475</v>
      </c>
      <c r="J74" s="164">
        <f t="shared" si="37"/>
        <v>24440689.571411878</v>
      </c>
      <c r="K74" s="164">
        <f t="shared" si="37"/>
        <v>26878283.226868454</v>
      </c>
      <c r="L74" s="164">
        <f t="shared" si="37"/>
        <v>29199800.993969955</v>
      </c>
    </row>
    <row r="75" spans="1:12" s="25" customFormat="1" x14ac:dyDescent="0.25"/>
    <row r="76" spans="1:12" s="25" customFormat="1" x14ac:dyDescent="0.25">
      <c r="C76" s="25">
        <v>1</v>
      </c>
      <c r="D76" s="25">
        <v>2</v>
      </c>
      <c r="E76" s="25">
        <v>3</v>
      </c>
      <c r="F76" s="25">
        <v>4</v>
      </c>
      <c r="G76" s="25">
        <v>5</v>
      </c>
      <c r="H76" s="25">
        <v>6</v>
      </c>
      <c r="I76" s="25">
        <v>7</v>
      </c>
      <c r="J76" s="25">
        <v>8</v>
      </c>
      <c r="K76" s="25">
        <v>9</v>
      </c>
      <c r="L76" s="25">
        <v>10</v>
      </c>
    </row>
    <row r="77" spans="1:12" s="25" customFormat="1" x14ac:dyDescent="0.25">
      <c r="A77" s="25" t="str">
        <f>$B$11</f>
        <v>Westend Plaza</v>
      </c>
      <c r="B77" s="25">
        <v>1</v>
      </c>
      <c r="C77" s="163">
        <f>$AU$11/10</f>
        <v>3443051.1935999999</v>
      </c>
      <c r="D77" s="163">
        <f t="shared" ref="D77:L86" si="38">$AU$11/10</f>
        <v>3443051.1935999999</v>
      </c>
      <c r="E77" s="163">
        <f t="shared" si="38"/>
        <v>3443051.1935999999</v>
      </c>
      <c r="F77" s="163">
        <f t="shared" si="38"/>
        <v>3443051.1935999999</v>
      </c>
      <c r="G77" s="163">
        <f t="shared" si="38"/>
        <v>3443051.1935999999</v>
      </c>
      <c r="H77" s="163">
        <f t="shared" si="38"/>
        <v>3443051.1935999999</v>
      </c>
      <c r="I77" s="163">
        <f t="shared" si="38"/>
        <v>3443051.1935999999</v>
      </c>
      <c r="J77" s="163">
        <f t="shared" si="38"/>
        <v>3443051.1935999999</v>
      </c>
      <c r="K77" s="163">
        <f t="shared" si="38"/>
        <v>3443051.1935999999</v>
      </c>
      <c r="L77" s="163">
        <f t="shared" si="38"/>
        <v>3443051.1935999999</v>
      </c>
    </row>
    <row r="78" spans="1:12" s="25" customFormat="1" x14ac:dyDescent="0.25">
      <c r="B78" s="25">
        <v>2</v>
      </c>
      <c r="C78" s="163"/>
      <c r="D78" s="163">
        <f t="shared" si="38"/>
        <v>3443051.1935999999</v>
      </c>
      <c r="E78" s="163">
        <f t="shared" si="38"/>
        <v>3443051.1935999999</v>
      </c>
      <c r="F78" s="163">
        <f t="shared" si="38"/>
        <v>3443051.1935999999</v>
      </c>
      <c r="G78" s="163">
        <f t="shared" si="38"/>
        <v>3443051.1935999999</v>
      </c>
      <c r="H78" s="163">
        <f t="shared" si="38"/>
        <v>3443051.1935999999</v>
      </c>
      <c r="I78" s="163">
        <f t="shared" si="38"/>
        <v>3443051.1935999999</v>
      </c>
      <c r="J78" s="163">
        <f t="shared" si="38"/>
        <v>3443051.1935999999</v>
      </c>
      <c r="K78" s="163">
        <f t="shared" si="38"/>
        <v>3443051.1935999999</v>
      </c>
      <c r="L78" s="163">
        <f t="shared" si="38"/>
        <v>3443051.1935999999</v>
      </c>
    </row>
    <row r="79" spans="1:12" s="25" customFormat="1" x14ac:dyDescent="0.25">
      <c r="B79" s="25">
        <v>3</v>
      </c>
      <c r="C79" s="163"/>
      <c r="D79" s="163"/>
      <c r="E79" s="163">
        <f t="shared" si="38"/>
        <v>3443051.1935999999</v>
      </c>
      <c r="F79" s="163">
        <f t="shared" si="38"/>
        <v>3443051.1935999999</v>
      </c>
      <c r="G79" s="163">
        <f t="shared" si="38"/>
        <v>3443051.1935999999</v>
      </c>
      <c r="H79" s="163">
        <f t="shared" si="38"/>
        <v>3443051.1935999999</v>
      </c>
      <c r="I79" s="163">
        <f t="shared" si="38"/>
        <v>3443051.1935999999</v>
      </c>
      <c r="J79" s="163">
        <f t="shared" si="38"/>
        <v>3443051.1935999999</v>
      </c>
      <c r="K79" s="163">
        <f t="shared" si="38"/>
        <v>3443051.1935999999</v>
      </c>
      <c r="L79" s="163">
        <f t="shared" si="38"/>
        <v>3443051.1935999999</v>
      </c>
    </row>
    <row r="80" spans="1:12" s="25" customFormat="1" x14ac:dyDescent="0.25">
      <c r="B80" s="25">
        <v>4</v>
      </c>
      <c r="C80" s="163"/>
      <c r="D80" s="163"/>
      <c r="E80" s="163"/>
      <c r="F80" s="163">
        <f t="shared" si="38"/>
        <v>3443051.1935999999</v>
      </c>
      <c r="G80" s="163">
        <f t="shared" si="38"/>
        <v>3443051.1935999999</v>
      </c>
      <c r="H80" s="163">
        <f t="shared" si="38"/>
        <v>3443051.1935999999</v>
      </c>
      <c r="I80" s="163">
        <f t="shared" si="38"/>
        <v>3443051.1935999999</v>
      </c>
      <c r="J80" s="163">
        <f t="shared" si="38"/>
        <v>3443051.1935999999</v>
      </c>
      <c r="K80" s="163">
        <f t="shared" si="38"/>
        <v>3443051.1935999999</v>
      </c>
      <c r="L80" s="163">
        <f t="shared" si="38"/>
        <v>3443051.1935999999</v>
      </c>
    </row>
    <row r="81" spans="1:12" s="25" customFormat="1" x14ac:dyDescent="0.25">
      <c r="B81" s="25">
        <v>5</v>
      </c>
      <c r="C81" s="163"/>
      <c r="D81" s="163"/>
      <c r="E81" s="163"/>
      <c r="F81" s="163"/>
      <c r="G81" s="163">
        <f t="shared" si="38"/>
        <v>3443051.1935999999</v>
      </c>
      <c r="H81" s="163">
        <f t="shared" si="38"/>
        <v>3443051.1935999999</v>
      </c>
      <c r="I81" s="163">
        <f t="shared" si="38"/>
        <v>3443051.1935999999</v>
      </c>
      <c r="J81" s="163">
        <f t="shared" si="38"/>
        <v>3443051.1935999999</v>
      </c>
      <c r="K81" s="163">
        <f t="shared" si="38"/>
        <v>3443051.1935999999</v>
      </c>
      <c r="L81" s="163">
        <f t="shared" si="38"/>
        <v>3443051.1935999999</v>
      </c>
    </row>
    <row r="82" spans="1:12" s="25" customFormat="1" x14ac:dyDescent="0.25">
      <c r="B82" s="25">
        <v>6</v>
      </c>
      <c r="C82" s="163"/>
      <c r="D82" s="163"/>
      <c r="E82" s="163"/>
      <c r="F82" s="163"/>
      <c r="G82" s="163"/>
      <c r="H82" s="163">
        <f t="shared" si="38"/>
        <v>3443051.1935999999</v>
      </c>
      <c r="I82" s="163">
        <f t="shared" si="38"/>
        <v>3443051.1935999999</v>
      </c>
      <c r="J82" s="163">
        <f t="shared" si="38"/>
        <v>3443051.1935999999</v>
      </c>
      <c r="K82" s="163">
        <f t="shared" si="38"/>
        <v>3443051.1935999999</v>
      </c>
      <c r="L82" s="163">
        <f t="shared" si="38"/>
        <v>3443051.1935999999</v>
      </c>
    </row>
    <row r="83" spans="1:12" s="25" customFormat="1" x14ac:dyDescent="0.25">
      <c r="B83" s="25">
        <v>7</v>
      </c>
      <c r="C83" s="163"/>
      <c r="D83" s="163"/>
      <c r="E83" s="163"/>
      <c r="F83" s="163"/>
      <c r="G83" s="163"/>
      <c r="H83" s="163"/>
      <c r="I83" s="163">
        <f t="shared" si="38"/>
        <v>3443051.1935999999</v>
      </c>
      <c r="J83" s="163">
        <f t="shared" si="38"/>
        <v>3443051.1935999999</v>
      </c>
      <c r="K83" s="163">
        <f t="shared" si="38"/>
        <v>3443051.1935999999</v>
      </c>
      <c r="L83" s="163">
        <f t="shared" si="38"/>
        <v>3443051.1935999999</v>
      </c>
    </row>
    <row r="84" spans="1:12" s="25" customFormat="1" x14ac:dyDescent="0.25">
      <c r="B84" s="25">
        <v>8</v>
      </c>
      <c r="C84" s="163"/>
      <c r="D84" s="163"/>
      <c r="E84" s="163"/>
      <c r="F84" s="163"/>
      <c r="G84" s="163"/>
      <c r="H84" s="163"/>
      <c r="I84" s="163"/>
      <c r="J84" s="163">
        <f t="shared" si="38"/>
        <v>3443051.1935999999</v>
      </c>
      <c r="K84" s="163">
        <f t="shared" si="38"/>
        <v>3443051.1935999999</v>
      </c>
      <c r="L84" s="163">
        <f t="shared" si="38"/>
        <v>3443051.1935999999</v>
      </c>
    </row>
    <row r="85" spans="1:12" s="25" customFormat="1" x14ac:dyDescent="0.25">
      <c r="B85" s="25">
        <v>9</v>
      </c>
      <c r="C85" s="163"/>
      <c r="D85" s="163"/>
      <c r="E85" s="163"/>
      <c r="F85" s="163"/>
      <c r="G85" s="163"/>
      <c r="H85" s="163"/>
      <c r="I85" s="163"/>
      <c r="J85" s="163"/>
      <c r="K85" s="163">
        <f t="shared" si="38"/>
        <v>3443051.1935999999</v>
      </c>
      <c r="L85" s="163">
        <f t="shared" si="38"/>
        <v>3443051.1935999999</v>
      </c>
    </row>
    <row r="86" spans="1:12" s="25" customFormat="1" x14ac:dyDescent="0.25">
      <c r="B86" s="25">
        <v>10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>
        <f t="shared" si="38"/>
        <v>3443051.1935999999</v>
      </c>
    </row>
    <row r="87" spans="1:12" s="25" customFormat="1" x14ac:dyDescent="0.25">
      <c r="B87" s="25" t="s">
        <v>88</v>
      </c>
      <c r="C87" s="163">
        <f>SUM(C77:C86)</f>
        <v>3443051.1935999999</v>
      </c>
      <c r="D87" s="163">
        <f t="shared" ref="D87" si="39">SUM(D77:D86)</f>
        <v>6886102.3871999998</v>
      </c>
      <c r="E87" s="163">
        <f t="shared" ref="E87" si="40">SUM(E77:E86)</f>
        <v>10329153.580800001</v>
      </c>
      <c r="F87" s="163">
        <f t="shared" ref="F87" si="41">SUM(F77:F86)</f>
        <v>13772204.7744</v>
      </c>
      <c r="G87" s="163">
        <f t="shared" ref="G87" si="42">SUM(G77:G86)</f>
        <v>17215255.967999998</v>
      </c>
      <c r="H87" s="163">
        <f t="shared" ref="H87" si="43">SUM(H77:H86)</f>
        <v>20658307.161599997</v>
      </c>
      <c r="I87" s="163">
        <f t="shared" ref="I87" si="44">SUM(I77:I86)</f>
        <v>24101358.355199996</v>
      </c>
      <c r="J87" s="163">
        <f t="shared" ref="J87" si="45">SUM(J77:J86)</f>
        <v>27544409.548799995</v>
      </c>
      <c r="K87" s="163">
        <f t="shared" ref="K87" si="46">SUM(K77:K86)</f>
        <v>30987460.742399994</v>
      </c>
      <c r="L87" s="163">
        <f t="shared" ref="L87" si="47">SUM(L77:L86)</f>
        <v>34430511.935999997</v>
      </c>
    </row>
    <row r="88" spans="1:12" s="25" customFormat="1" x14ac:dyDescent="0.25">
      <c r="C88" s="164">
        <f>C77+NPV(0.05,C78:C86)</f>
        <v>3443051.1935999999</v>
      </c>
      <c r="D88" s="164">
        <f t="shared" ref="D88:L88" si="48">D77+NPV(0.05,D78:D86)</f>
        <v>6722147.5684571424</v>
      </c>
      <c r="E88" s="164">
        <f t="shared" si="48"/>
        <v>9845096.4968925156</v>
      </c>
      <c r="F88" s="164">
        <f t="shared" si="48"/>
        <v>12819333.571592871</v>
      </c>
      <c r="G88" s="164">
        <f t="shared" si="48"/>
        <v>15651940.309402734</v>
      </c>
      <c r="H88" s="164">
        <f t="shared" si="48"/>
        <v>18349661.012078792</v>
      </c>
      <c r="I88" s="164">
        <f t="shared" si="48"/>
        <v>20918918.824151229</v>
      </c>
      <c r="J88" s="164">
        <f t="shared" si="48"/>
        <v>23365831.026124977</v>
      </c>
      <c r="K88" s="164">
        <f t="shared" si="48"/>
        <v>25696223.599433314</v>
      </c>
      <c r="L88" s="164">
        <f t="shared" si="48"/>
        <v>27915645.097822201</v>
      </c>
    </row>
    <row r="89" spans="1:12" s="25" customFormat="1" x14ac:dyDescent="0.25"/>
    <row r="90" spans="1:12" s="25" customFormat="1" x14ac:dyDescent="0.25">
      <c r="C90" s="25">
        <v>1</v>
      </c>
      <c r="D90" s="25">
        <v>2</v>
      </c>
      <c r="E90" s="25">
        <v>3</v>
      </c>
      <c r="F90" s="25">
        <v>4</v>
      </c>
      <c r="G90" s="25">
        <v>5</v>
      </c>
      <c r="H90" s="25">
        <v>6</v>
      </c>
      <c r="I90" s="25">
        <v>7</v>
      </c>
      <c r="J90" s="25">
        <v>8</v>
      </c>
      <c r="K90" s="25">
        <v>9</v>
      </c>
      <c r="L90" s="25">
        <v>10</v>
      </c>
    </row>
    <row r="91" spans="1:12" s="25" customFormat="1" x14ac:dyDescent="0.25">
      <c r="A91" s="25" t="str">
        <f>$B$12</f>
        <v>Court+Plazza</v>
      </c>
      <c r="B91" s="25">
        <v>1</v>
      </c>
      <c r="C91" s="163">
        <f>$AU$12/10</f>
        <v>3411851.1935999999</v>
      </c>
      <c r="D91" s="163">
        <f t="shared" ref="D91:L100" si="49">$AU$12/10</f>
        <v>3411851.1935999999</v>
      </c>
      <c r="E91" s="163">
        <f t="shared" si="49"/>
        <v>3411851.1935999999</v>
      </c>
      <c r="F91" s="163">
        <f t="shared" si="49"/>
        <v>3411851.1935999999</v>
      </c>
      <c r="G91" s="163">
        <f t="shared" si="49"/>
        <v>3411851.1935999999</v>
      </c>
      <c r="H91" s="163">
        <f t="shared" si="49"/>
        <v>3411851.1935999999</v>
      </c>
      <c r="I91" s="163">
        <f t="shared" si="49"/>
        <v>3411851.1935999999</v>
      </c>
      <c r="J91" s="163">
        <f t="shared" si="49"/>
        <v>3411851.1935999999</v>
      </c>
      <c r="K91" s="163">
        <f t="shared" si="49"/>
        <v>3411851.1935999999</v>
      </c>
      <c r="L91" s="163">
        <f t="shared" si="49"/>
        <v>3411851.1935999999</v>
      </c>
    </row>
    <row r="92" spans="1:12" s="25" customFormat="1" x14ac:dyDescent="0.25">
      <c r="B92" s="25">
        <v>2</v>
      </c>
      <c r="C92" s="163"/>
      <c r="D92" s="163">
        <f t="shared" si="49"/>
        <v>3411851.1935999999</v>
      </c>
      <c r="E92" s="163">
        <f t="shared" si="49"/>
        <v>3411851.1935999999</v>
      </c>
      <c r="F92" s="163">
        <f t="shared" si="49"/>
        <v>3411851.1935999999</v>
      </c>
      <c r="G92" s="163">
        <f t="shared" si="49"/>
        <v>3411851.1935999999</v>
      </c>
      <c r="H92" s="163">
        <f t="shared" si="49"/>
        <v>3411851.1935999999</v>
      </c>
      <c r="I92" s="163">
        <f t="shared" si="49"/>
        <v>3411851.1935999999</v>
      </c>
      <c r="J92" s="163">
        <f t="shared" si="49"/>
        <v>3411851.1935999999</v>
      </c>
      <c r="K92" s="163">
        <f t="shared" si="49"/>
        <v>3411851.1935999999</v>
      </c>
      <c r="L92" s="163">
        <f t="shared" si="49"/>
        <v>3411851.1935999999</v>
      </c>
    </row>
    <row r="93" spans="1:12" s="25" customFormat="1" x14ac:dyDescent="0.25">
      <c r="B93" s="25">
        <v>3</v>
      </c>
      <c r="C93" s="163"/>
      <c r="D93" s="163"/>
      <c r="E93" s="163">
        <f t="shared" si="49"/>
        <v>3411851.1935999999</v>
      </c>
      <c r="F93" s="163">
        <f t="shared" si="49"/>
        <v>3411851.1935999999</v>
      </c>
      <c r="G93" s="163">
        <f t="shared" si="49"/>
        <v>3411851.1935999999</v>
      </c>
      <c r="H93" s="163">
        <f t="shared" si="49"/>
        <v>3411851.1935999999</v>
      </c>
      <c r="I93" s="163">
        <f t="shared" si="49"/>
        <v>3411851.1935999999</v>
      </c>
      <c r="J93" s="163">
        <f t="shared" si="49"/>
        <v>3411851.1935999999</v>
      </c>
      <c r="K93" s="163">
        <f t="shared" si="49"/>
        <v>3411851.1935999999</v>
      </c>
      <c r="L93" s="163">
        <f t="shared" si="49"/>
        <v>3411851.1935999999</v>
      </c>
    </row>
    <row r="94" spans="1:12" s="25" customFormat="1" x14ac:dyDescent="0.25">
      <c r="B94" s="25">
        <v>4</v>
      </c>
      <c r="C94" s="163"/>
      <c r="D94" s="163"/>
      <c r="E94" s="163"/>
      <c r="F94" s="163">
        <f t="shared" si="49"/>
        <v>3411851.1935999999</v>
      </c>
      <c r="G94" s="163">
        <f t="shared" si="49"/>
        <v>3411851.1935999999</v>
      </c>
      <c r="H94" s="163">
        <f t="shared" si="49"/>
        <v>3411851.1935999999</v>
      </c>
      <c r="I94" s="163">
        <f t="shared" si="49"/>
        <v>3411851.1935999999</v>
      </c>
      <c r="J94" s="163">
        <f t="shared" si="49"/>
        <v>3411851.1935999999</v>
      </c>
      <c r="K94" s="163">
        <f t="shared" si="49"/>
        <v>3411851.1935999999</v>
      </c>
      <c r="L94" s="163">
        <f t="shared" si="49"/>
        <v>3411851.1935999999</v>
      </c>
    </row>
    <row r="95" spans="1:12" s="25" customFormat="1" x14ac:dyDescent="0.25">
      <c r="B95" s="25">
        <v>5</v>
      </c>
      <c r="C95" s="163"/>
      <c r="D95" s="163"/>
      <c r="E95" s="163"/>
      <c r="F95" s="163"/>
      <c r="G95" s="163">
        <f t="shared" si="49"/>
        <v>3411851.1935999999</v>
      </c>
      <c r="H95" s="163">
        <f t="shared" si="49"/>
        <v>3411851.1935999999</v>
      </c>
      <c r="I95" s="163">
        <f t="shared" si="49"/>
        <v>3411851.1935999999</v>
      </c>
      <c r="J95" s="163">
        <f t="shared" si="49"/>
        <v>3411851.1935999999</v>
      </c>
      <c r="K95" s="163">
        <f t="shared" si="49"/>
        <v>3411851.1935999999</v>
      </c>
      <c r="L95" s="163">
        <f t="shared" si="49"/>
        <v>3411851.1935999999</v>
      </c>
    </row>
    <row r="96" spans="1:12" s="25" customFormat="1" x14ac:dyDescent="0.25">
      <c r="B96" s="25">
        <v>6</v>
      </c>
      <c r="C96" s="163"/>
      <c r="D96" s="163"/>
      <c r="E96" s="163"/>
      <c r="F96" s="163"/>
      <c r="G96" s="163"/>
      <c r="H96" s="163">
        <f t="shared" si="49"/>
        <v>3411851.1935999999</v>
      </c>
      <c r="I96" s="163">
        <f t="shared" si="49"/>
        <v>3411851.1935999999</v>
      </c>
      <c r="J96" s="163">
        <f t="shared" si="49"/>
        <v>3411851.1935999999</v>
      </c>
      <c r="K96" s="163">
        <f t="shared" si="49"/>
        <v>3411851.1935999999</v>
      </c>
      <c r="L96" s="163">
        <f t="shared" si="49"/>
        <v>3411851.1935999999</v>
      </c>
    </row>
    <row r="97" spans="1:12" s="25" customFormat="1" x14ac:dyDescent="0.25">
      <c r="B97" s="25">
        <v>7</v>
      </c>
      <c r="C97" s="163"/>
      <c r="D97" s="163"/>
      <c r="E97" s="163"/>
      <c r="F97" s="163"/>
      <c r="G97" s="163"/>
      <c r="H97" s="163"/>
      <c r="I97" s="163">
        <f t="shared" si="49"/>
        <v>3411851.1935999999</v>
      </c>
      <c r="J97" s="163">
        <f t="shared" si="49"/>
        <v>3411851.1935999999</v>
      </c>
      <c r="K97" s="163">
        <f t="shared" si="49"/>
        <v>3411851.1935999999</v>
      </c>
      <c r="L97" s="163">
        <f t="shared" si="49"/>
        <v>3411851.1935999999</v>
      </c>
    </row>
    <row r="98" spans="1:12" s="25" customFormat="1" x14ac:dyDescent="0.25">
      <c r="B98" s="25">
        <v>8</v>
      </c>
      <c r="C98" s="163"/>
      <c r="D98" s="163"/>
      <c r="E98" s="163"/>
      <c r="F98" s="163"/>
      <c r="G98" s="163"/>
      <c r="H98" s="163"/>
      <c r="I98" s="163"/>
      <c r="J98" s="163">
        <f t="shared" si="49"/>
        <v>3411851.1935999999</v>
      </c>
      <c r="K98" s="163">
        <f t="shared" si="49"/>
        <v>3411851.1935999999</v>
      </c>
      <c r="L98" s="163">
        <f t="shared" si="49"/>
        <v>3411851.1935999999</v>
      </c>
    </row>
    <row r="99" spans="1:12" s="25" customFormat="1" x14ac:dyDescent="0.25">
      <c r="B99" s="25">
        <v>9</v>
      </c>
      <c r="C99" s="163"/>
      <c r="D99" s="163"/>
      <c r="E99" s="163"/>
      <c r="F99" s="163"/>
      <c r="G99" s="163"/>
      <c r="H99" s="163"/>
      <c r="I99" s="163"/>
      <c r="J99" s="163"/>
      <c r="K99" s="163">
        <f t="shared" si="49"/>
        <v>3411851.1935999999</v>
      </c>
      <c r="L99" s="163">
        <f t="shared" si="49"/>
        <v>3411851.1935999999</v>
      </c>
    </row>
    <row r="100" spans="1:12" s="25" customFormat="1" x14ac:dyDescent="0.25">
      <c r="B100" s="25">
        <v>10</v>
      </c>
      <c r="C100" s="163"/>
      <c r="D100" s="163"/>
      <c r="E100" s="163"/>
      <c r="F100" s="163"/>
      <c r="G100" s="163"/>
      <c r="H100" s="163"/>
      <c r="I100" s="163"/>
      <c r="J100" s="163"/>
      <c r="K100" s="163"/>
      <c r="L100" s="163">
        <f t="shared" si="49"/>
        <v>3411851.1935999999</v>
      </c>
    </row>
    <row r="101" spans="1:12" s="25" customFormat="1" x14ac:dyDescent="0.25">
      <c r="B101" s="25" t="s">
        <v>88</v>
      </c>
      <c r="C101" s="163">
        <f>SUM(C91:C100)</f>
        <v>3411851.1935999999</v>
      </c>
      <c r="D101" s="163">
        <f t="shared" ref="D101" si="50">SUM(D91:D100)</f>
        <v>6823702.3871999998</v>
      </c>
      <c r="E101" s="163">
        <f t="shared" ref="E101" si="51">SUM(E91:E100)</f>
        <v>10235553.580800001</v>
      </c>
      <c r="F101" s="163">
        <f t="shared" ref="F101" si="52">SUM(F91:F100)</f>
        <v>13647404.7744</v>
      </c>
      <c r="G101" s="163">
        <f t="shared" ref="G101" si="53">SUM(G91:G100)</f>
        <v>17059255.967999998</v>
      </c>
      <c r="H101" s="163">
        <f t="shared" ref="H101" si="54">SUM(H91:H100)</f>
        <v>20471107.161599997</v>
      </c>
      <c r="I101" s="163">
        <f t="shared" ref="I101" si="55">SUM(I91:I100)</f>
        <v>23882958.355199996</v>
      </c>
      <c r="J101" s="163">
        <f t="shared" ref="J101" si="56">SUM(J91:J100)</f>
        <v>27294809.548799995</v>
      </c>
      <c r="K101" s="163">
        <f t="shared" ref="K101" si="57">SUM(K91:K100)</f>
        <v>30706660.742399994</v>
      </c>
      <c r="L101" s="163">
        <f t="shared" ref="L101" si="58">SUM(L91:L100)</f>
        <v>34118511.935999997</v>
      </c>
    </row>
    <row r="102" spans="1:12" s="25" customFormat="1" x14ac:dyDescent="0.25">
      <c r="C102" s="164">
        <f>C91+NPV(0.05,C92:C100)</f>
        <v>3411851.1935999999</v>
      </c>
      <c r="D102" s="164">
        <f t="shared" ref="D102:L102" si="59">D91+NPV(0.05,D92:D100)</f>
        <v>6661233.282742857</v>
      </c>
      <c r="E102" s="164">
        <f t="shared" si="59"/>
        <v>9755882.8914503399</v>
      </c>
      <c r="F102" s="164">
        <f t="shared" si="59"/>
        <v>12703168.233076513</v>
      </c>
      <c r="G102" s="164">
        <f t="shared" si="59"/>
        <v>15510106.65367287</v>
      </c>
      <c r="H102" s="164">
        <f t="shared" si="59"/>
        <v>18183381.339955114</v>
      </c>
      <c r="I102" s="164">
        <f t="shared" si="59"/>
        <v>20729357.231652487</v>
      </c>
      <c r="J102" s="164">
        <f t="shared" si="59"/>
        <v>23154096.176126175</v>
      </c>
      <c r="K102" s="164">
        <f t="shared" si="59"/>
        <v>25463371.361339215</v>
      </c>
      <c r="L102" s="164">
        <f t="shared" si="59"/>
        <v>27662681.061542109</v>
      </c>
    </row>
    <row r="103" spans="1:12" s="25" customFormat="1" x14ac:dyDescent="0.25"/>
    <row r="104" spans="1:12" s="25" customFormat="1" x14ac:dyDescent="0.25"/>
    <row r="105" spans="1:12" s="25" customFormat="1" x14ac:dyDescent="0.25">
      <c r="A105" s="165" t="s">
        <v>104</v>
      </c>
    </row>
    <row r="106" spans="1:12" s="25" customFormat="1" x14ac:dyDescent="0.25">
      <c r="C106" s="25">
        <v>1</v>
      </c>
      <c r="D106" s="25">
        <v>2</v>
      </c>
      <c r="E106" s="25">
        <v>3</v>
      </c>
      <c r="F106" s="25">
        <v>4</v>
      </c>
      <c r="G106" s="25">
        <v>5</v>
      </c>
      <c r="H106" s="25">
        <v>6</v>
      </c>
      <c r="I106" s="25">
        <v>7</v>
      </c>
      <c r="J106" s="25">
        <v>8</v>
      </c>
      <c r="K106" s="25">
        <v>9</v>
      </c>
      <c r="L106" s="25">
        <v>10</v>
      </c>
    </row>
    <row r="107" spans="1:12" s="25" customFormat="1" x14ac:dyDescent="0.25">
      <c r="A107" s="25" t="str">
        <f>$B$8</f>
        <v>Sky Park Offices</v>
      </c>
      <c r="B107" s="25">
        <v>1</v>
      </c>
      <c r="C107" s="163">
        <f>$BE$8/10</f>
        <v>4439056.3800000008</v>
      </c>
      <c r="D107" s="163">
        <f t="shared" ref="D107:L116" si="60">$BE$8/10</f>
        <v>4439056.3800000008</v>
      </c>
      <c r="E107" s="163">
        <f t="shared" si="60"/>
        <v>4439056.3800000008</v>
      </c>
      <c r="F107" s="163">
        <f t="shared" si="60"/>
        <v>4439056.3800000008</v>
      </c>
      <c r="G107" s="163">
        <f t="shared" si="60"/>
        <v>4439056.3800000008</v>
      </c>
      <c r="H107" s="163">
        <f t="shared" si="60"/>
        <v>4439056.3800000008</v>
      </c>
      <c r="I107" s="163">
        <f t="shared" si="60"/>
        <v>4439056.3800000008</v>
      </c>
      <c r="J107" s="163">
        <f t="shared" si="60"/>
        <v>4439056.3800000008</v>
      </c>
      <c r="K107" s="163">
        <f t="shared" si="60"/>
        <v>4439056.3800000008</v>
      </c>
      <c r="L107" s="163">
        <f t="shared" si="60"/>
        <v>4439056.3800000008</v>
      </c>
    </row>
    <row r="108" spans="1:12" s="25" customFormat="1" x14ac:dyDescent="0.25">
      <c r="B108" s="25">
        <v>2</v>
      </c>
      <c r="C108" s="163"/>
      <c r="D108" s="163">
        <f t="shared" si="60"/>
        <v>4439056.3800000008</v>
      </c>
      <c r="E108" s="163">
        <f t="shared" si="60"/>
        <v>4439056.3800000008</v>
      </c>
      <c r="F108" s="163">
        <f t="shared" si="60"/>
        <v>4439056.3800000008</v>
      </c>
      <c r="G108" s="163">
        <f t="shared" si="60"/>
        <v>4439056.3800000008</v>
      </c>
      <c r="H108" s="163">
        <f t="shared" si="60"/>
        <v>4439056.3800000008</v>
      </c>
      <c r="I108" s="163">
        <f t="shared" si="60"/>
        <v>4439056.3800000008</v>
      </c>
      <c r="J108" s="163">
        <f t="shared" si="60"/>
        <v>4439056.3800000008</v>
      </c>
      <c r="K108" s="163">
        <f t="shared" si="60"/>
        <v>4439056.3800000008</v>
      </c>
      <c r="L108" s="163">
        <f t="shared" si="60"/>
        <v>4439056.3800000008</v>
      </c>
    </row>
    <row r="109" spans="1:12" s="25" customFormat="1" x14ac:dyDescent="0.25">
      <c r="B109" s="25">
        <v>3</v>
      </c>
      <c r="C109" s="163"/>
      <c r="D109" s="163"/>
      <c r="E109" s="163">
        <f t="shared" si="60"/>
        <v>4439056.3800000008</v>
      </c>
      <c r="F109" s="163">
        <f t="shared" si="60"/>
        <v>4439056.3800000008</v>
      </c>
      <c r="G109" s="163">
        <f t="shared" si="60"/>
        <v>4439056.3800000008</v>
      </c>
      <c r="H109" s="163">
        <f t="shared" si="60"/>
        <v>4439056.3800000008</v>
      </c>
      <c r="I109" s="163">
        <f t="shared" si="60"/>
        <v>4439056.3800000008</v>
      </c>
      <c r="J109" s="163">
        <f t="shared" si="60"/>
        <v>4439056.3800000008</v>
      </c>
      <c r="K109" s="163">
        <f t="shared" si="60"/>
        <v>4439056.3800000008</v>
      </c>
      <c r="L109" s="163">
        <f t="shared" si="60"/>
        <v>4439056.3800000008</v>
      </c>
    </row>
    <row r="110" spans="1:12" s="25" customFormat="1" x14ac:dyDescent="0.25">
      <c r="B110" s="25">
        <v>4</v>
      </c>
      <c r="C110" s="163"/>
      <c r="D110" s="163"/>
      <c r="E110" s="163"/>
      <c r="F110" s="163">
        <f t="shared" si="60"/>
        <v>4439056.3800000008</v>
      </c>
      <c r="G110" s="163">
        <f t="shared" si="60"/>
        <v>4439056.3800000008</v>
      </c>
      <c r="H110" s="163">
        <f t="shared" si="60"/>
        <v>4439056.3800000008</v>
      </c>
      <c r="I110" s="163">
        <f t="shared" si="60"/>
        <v>4439056.3800000008</v>
      </c>
      <c r="J110" s="163">
        <f t="shared" si="60"/>
        <v>4439056.3800000008</v>
      </c>
      <c r="K110" s="163">
        <f t="shared" si="60"/>
        <v>4439056.3800000008</v>
      </c>
      <c r="L110" s="163">
        <f t="shared" si="60"/>
        <v>4439056.3800000008</v>
      </c>
    </row>
    <row r="111" spans="1:12" s="25" customFormat="1" x14ac:dyDescent="0.25">
      <c r="B111" s="25">
        <v>5</v>
      </c>
      <c r="C111" s="163"/>
      <c r="D111" s="163"/>
      <c r="E111" s="163"/>
      <c r="F111" s="163"/>
      <c r="G111" s="163">
        <f t="shared" si="60"/>
        <v>4439056.3800000008</v>
      </c>
      <c r="H111" s="163">
        <f t="shared" si="60"/>
        <v>4439056.3800000008</v>
      </c>
      <c r="I111" s="163">
        <f t="shared" si="60"/>
        <v>4439056.3800000008</v>
      </c>
      <c r="J111" s="163">
        <f t="shared" si="60"/>
        <v>4439056.3800000008</v>
      </c>
      <c r="K111" s="163">
        <f t="shared" si="60"/>
        <v>4439056.3800000008</v>
      </c>
      <c r="L111" s="163">
        <f t="shared" si="60"/>
        <v>4439056.3800000008</v>
      </c>
    </row>
    <row r="112" spans="1:12" s="25" customFormat="1" x14ac:dyDescent="0.25">
      <c r="B112" s="25">
        <v>6</v>
      </c>
      <c r="C112" s="163"/>
      <c r="D112" s="163"/>
      <c r="E112" s="163"/>
      <c r="F112" s="163"/>
      <c r="G112" s="163"/>
      <c r="H112" s="163">
        <f t="shared" si="60"/>
        <v>4439056.3800000008</v>
      </c>
      <c r="I112" s="163">
        <f t="shared" si="60"/>
        <v>4439056.3800000008</v>
      </c>
      <c r="J112" s="163">
        <f t="shared" si="60"/>
        <v>4439056.3800000008</v>
      </c>
      <c r="K112" s="163">
        <f t="shared" si="60"/>
        <v>4439056.3800000008</v>
      </c>
      <c r="L112" s="163">
        <f t="shared" si="60"/>
        <v>4439056.3800000008</v>
      </c>
    </row>
    <row r="113" spans="1:12" s="25" customFormat="1" x14ac:dyDescent="0.25">
      <c r="B113" s="25">
        <v>7</v>
      </c>
      <c r="C113" s="163"/>
      <c r="D113" s="163"/>
      <c r="E113" s="163"/>
      <c r="F113" s="163"/>
      <c r="G113" s="163"/>
      <c r="H113" s="163"/>
      <c r="I113" s="163">
        <f t="shared" si="60"/>
        <v>4439056.3800000008</v>
      </c>
      <c r="J113" s="163">
        <f t="shared" si="60"/>
        <v>4439056.3800000008</v>
      </c>
      <c r="K113" s="163">
        <f t="shared" si="60"/>
        <v>4439056.3800000008</v>
      </c>
      <c r="L113" s="163">
        <f t="shared" si="60"/>
        <v>4439056.3800000008</v>
      </c>
    </row>
    <row r="114" spans="1:12" s="25" customFormat="1" x14ac:dyDescent="0.25">
      <c r="B114" s="25">
        <v>8</v>
      </c>
      <c r="C114" s="163"/>
      <c r="D114" s="163"/>
      <c r="E114" s="163"/>
      <c r="F114" s="163"/>
      <c r="G114" s="163"/>
      <c r="H114" s="163"/>
      <c r="I114" s="163"/>
      <c r="J114" s="163">
        <f t="shared" si="60"/>
        <v>4439056.3800000008</v>
      </c>
      <c r="K114" s="163">
        <f t="shared" si="60"/>
        <v>4439056.3800000008</v>
      </c>
      <c r="L114" s="163">
        <f t="shared" si="60"/>
        <v>4439056.3800000008</v>
      </c>
    </row>
    <row r="115" spans="1:12" s="25" customFormat="1" x14ac:dyDescent="0.25">
      <c r="B115" s="25">
        <v>9</v>
      </c>
      <c r="C115" s="163"/>
      <c r="D115" s="163"/>
      <c r="E115" s="163"/>
      <c r="F115" s="163"/>
      <c r="G115" s="163"/>
      <c r="H115" s="163"/>
      <c r="I115" s="163"/>
      <c r="J115" s="163"/>
      <c r="K115" s="163">
        <f t="shared" si="60"/>
        <v>4439056.3800000008</v>
      </c>
      <c r="L115" s="163">
        <f t="shared" si="60"/>
        <v>4439056.3800000008</v>
      </c>
    </row>
    <row r="116" spans="1:12" s="25" customFormat="1" x14ac:dyDescent="0.25">
      <c r="B116" s="25">
        <v>10</v>
      </c>
      <c r="C116" s="163"/>
      <c r="D116" s="163"/>
      <c r="E116" s="163"/>
      <c r="F116" s="163"/>
      <c r="G116" s="163"/>
      <c r="H116" s="163"/>
      <c r="I116" s="163"/>
      <c r="J116" s="163"/>
      <c r="K116" s="163"/>
      <c r="L116" s="163">
        <f t="shared" si="60"/>
        <v>4439056.3800000008</v>
      </c>
    </row>
    <row r="117" spans="1:12" s="25" customFormat="1" x14ac:dyDescent="0.25">
      <c r="B117" s="25" t="s">
        <v>88</v>
      </c>
      <c r="C117" s="163">
        <f>SUM(C107:C116)</f>
        <v>4439056.3800000008</v>
      </c>
      <c r="D117" s="163">
        <f t="shared" ref="D117:L117" si="61">SUM(D107:D116)</f>
        <v>8878112.7600000016</v>
      </c>
      <c r="E117" s="163">
        <f t="shared" si="61"/>
        <v>13317169.140000002</v>
      </c>
      <c r="F117" s="163">
        <f t="shared" si="61"/>
        <v>17756225.520000003</v>
      </c>
      <c r="G117" s="163">
        <f t="shared" si="61"/>
        <v>22195281.900000006</v>
      </c>
      <c r="H117" s="163">
        <f t="shared" si="61"/>
        <v>26634338.280000009</v>
      </c>
      <c r="I117" s="163">
        <f t="shared" si="61"/>
        <v>31073394.660000011</v>
      </c>
      <c r="J117" s="163">
        <f t="shared" si="61"/>
        <v>35512451.040000014</v>
      </c>
      <c r="K117" s="163">
        <f t="shared" si="61"/>
        <v>39951507.420000017</v>
      </c>
      <c r="L117" s="163">
        <f t="shared" si="61"/>
        <v>44390563.800000019</v>
      </c>
    </row>
    <row r="118" spans="1:12" s="25" customFormat="1" x14ac:dyDescent="0.25">
      <c r="C118" s="164">
        <f>C107+NPV(0.05,C108:C116)</f>
        <v>4439056.3800000008</v>
      </c>
      <c r="D118" s="164">
        <f t="shared" ref="D118:L118" si="62">D107+NPV(0.05,D108:D116)</f>
        <v>8666729.1228571441</v>
      </c>
      <c r="E118" s="164">
        <f t="shared" si="62"/>
        <v>12693084.116054423</v>
      </c>
      <c r="F118" s="164">
        <f t="shared" si="62"/>
        <v>16527707.91909945</v>
      </c>
      <c r="G118" s="164">
        <f t="shared" si="62"/>
        <v>20179730.588666141</v>
      </c>
      <c r="H118" s="164">
        <f t="shared" si="62"/>
        <v>23657847.4168249</v>
      </c>
      <c r="I118" s="164">
        <f t="shared" si="62"/>
        <v>26970339.634118952</v>
      </c>
      <c r="J118" s="164">
        <f t="shared" si="62"/>
        <v>30125094.126779951</v>
      </c>
      <c r="K118" s="164">
        <f t="shared" si="62"/>
        <v>33129622.215028524</v>
      </c>
      <c r="L118" s="164">
        <f t="shared" si="62"/>
        <v>35991077.537170023</v>
      </c>
    </row>
    <row r="119" spans="1:12" s="25" customFormat="1" x14ac:dyDescent="0.25"/>
    <row r="120" spans="1:12" s="25" customFormat="1" x14ac:dyDescent="0.25">
      <c r="C120" s="25">
        <v>1</v>
      </c>
      <c r="D120" s="25">
        <v>2</v>
      </c>
      <c r="E120" s="25">
        <v>3</v>
      </c>
      <c r="F120" s="25">
        <v>4</v>
      </c>
      <c r="G120" s="25">
        <v>5</v>
      </c>
      <c r="H120" s="25">
        <v>6</v>
      </c>
      <c r="I120" s="25">
        <v>7</v>
      </c>
      <c r="J120" s="25">
        <v>8</v>
      </c>
      <c r="K120" s="25">
        <v>9</v>
      </c>
      <c r="L120" s="25">
        <v>10</v>
      </c>
    </row>
    <row r="121" spans="1:12" s="25" customFormat="1" x14ac:dyDescent="0.25">
      <c r="A121" s="25" t="str">
        <f>$B$8</f>
        <v>Sky Park Offices</v>
      </c>
      <c r="B121" s="25">
        <v>1</v>
      </c>
      <c r="C121" s="163">
        <f>$BE$9/10</f>
        <v>3056224.4265600001</v>
      </c>
      <c r="D121" s="163">
        <f t="shared" ref="D121:L130" si="63">$BE$9/10</f>
        <v>3056224.4265600001</v>
      </c>
      <c r="E121" s="163">
        <f t="shared" si="63"/>
        <v>3056224.4265600001</v>
      </c>
      <c r="F121" s="163">
        <f t="shared" si="63"/>
        <v>3056224.4265600001</v>
      </c>
      <c r="G121" s="163">
        <f t="shared" si="63"/>
        <v>3056224.4265600001</v>
      </c>
      <c r="H121" s="163">
        <f t="shared" si="63"/>
        <v>3056224.4265600001</v>
      </c>
      <c r="I121" s="163">
        <f t="shared" si="63"/>
        <v>3056224.4265600001</v>
      </c>
      <c r="J121" s="163">
        <f t="shared" si="63"/>
        <v>3056224.4265600001</v>
      </c>
      <c r="K121" s="163">
        <f t="shared" si="63"/>
        <v>3056224.4265600001</v>
      </c>
      <c r="L121" s="163">
        <f t="shared" si="63"/>
        <v>3056224.4265600001</v>
      </c>
    </row>
    <row r="122" spans="1:12" s="25" customFormat="1" x14ac:dyDescent="0.25">
      <c r="B122" s="25">
        <v>2</v>
      </c>
      <c r="C122" s="163"/>
      <c r="D122" s="163">
        <f t="shared" si="63"/>
        <v>3056224.4265600001</v>
      </c>
      <c r="E122" s="163">
        <f t="shared" si="63"/>
        <v>3056224.4265600001</v>
      </c>
      <c r="F122" s="163">
        <f t="shared" si="63"/>
        <v>3056224.4265600001</v>
      </c>
      <c r="G122" s="163">
        <f t="shared" si="63"/>
        <v>3056224.4265600001</v>
      </c>
      <c r="H122" s="163">
        <f t="shared" si="63"/>
        <v>3056224.4265600001</v>
      </c>
      <c r="I122" s="163">
        <f t="shared" si="63"/>
        <v>3056224.4265600001</v>
      </c>
      <c r="J122" s="163">
        <f t="shared" si="63"/>
        <v>3056224.4265600001</v>
      </c>
      <c r="K122" s="163">
        <f t="shared" si="63"/>
        <v>3056224.4265600001</v>
      </c>
      <c r="L122" s="163">
        <f t="shared" si="63"/>
        <v>3056224.4265600001</v>
      </c>
    </row>
    <row r="123" spans="1:12" s="25" customFormat="1" x14ac:dyDescent="0.25">
      <c r="B123" s="25">
        <v>3</v>
      </c>
      <c r="C123" s="163"/>
      <c r="D123" s="163"/>
      <c r="E123" s="163">
        <f t="shared" si="63"/>
        <v>3056224.4265600001</v>
      </c>
      <c r="F123" s="163">
        <f t="shared" si="63"/>
        <v>3056224.4265600001</v>
      </c>
      <c r="G123" s="163">
        <f t="shared" si="63"/>
        <v>3056224.4265600001</v>
      </c>
      <c r="H123" s="163">
        <f t="shared" si="63"/>
        <v>3056224.4265600001</v>
      </c>
      <c r="I123" s="163">
        <f t="shared" si="63"/>
        <v>3056224.4265600001</v>
      </c>
      <c r="J123" s="163">
        <f t="shared" si="63"/>
        <v>3056224.4265600001</v>
      </c>
      <c r="K123" s="163">
        <f t="shared" si="63"/>
        <v>3056224.4265600001</v>
      </c>
      <c r="L123" s="163">
        <f t="shared" si="63"/>
        <v>3056224.4265600001</v>
      </c>
    </row>
    <row r="124" spans="1:12" s="25" customFormat="1" x14ac:dyDescent="0.25">
      <c r="B124" s="25">
        <v>4</v>
      </c>
      <c r="C124" s="163"/>
      <c r="D124" s="163"/>
      <c r="E124" s="163"/>
      <c r="F124" s="163">
        <f t="shared" si="63"/>
        <v>3056224.4265600001</v>
      </c>
      <c r="G124" s="163">
        <f t="shared" si="63"/>
        <v>3056224.4265600001</v>
      </c>
      <c r="H124" s="163">
        <f t="shared" si="63"/>
        <v>3056224.4265600001</v>
      </c>
      <c r="I124" s="163">
        <f t="shared" si="63"/>
        <v>3056224.4265600001</v>
      </c>
      <c r="J124" s="163">
        <f t="shared" si="63"/>
        <v>3056224.4265600001</v>
      </c>
      <c r="K124" s="163">
        <f t="shared" si="63"/>
        <v>3056224.4265600001</v>
      </c>
      <c r="L124" s="163">
        <f t="shared" si="63"/>
        <v>3056224.4265600001</v>
      </c>
    </row>
    <row r="125" spans="1:12" s="25" customFormat="1" x14ac:dyDescent="0.25">
      <c r="B125" s="25">
        <v>5</v>
      </c>
      <c r="C125" s="163"/>
      <c r="D125" s="163"/>
      <c r="E125" s="163"/>
      <c r="F125" s="163"/>
      <c r="G125" s="163">
        <f t="shared" si="63"/>
        <v>3056224.4265600001</v>
      </c>
      <c r="H125" s="163">
        <f t="shared" si="63"/>
        <v>3056224.4265600001</v>
      </c>
      <c r="I125" s="163">
        <f t="shared" si="63"/>
        <v>3056224.4265600001</v>
      </c>
      <c r="J125" s="163">
        <f t="shared" si="63"/>
        <v>3056224.4265600001</v>
      </c>
      <c r="K125" s="163">
        <f t="shared" si="63"/>
        <v>3056224.4265600001</v>
      </c>
      <c r="L125" s="163">
        <f t="shared" si="63"/>
        <v>3056224.4265600001</v>
      </c>
    </row>
    <row r="126" spans="1:12" s="25" customFormat="1" x14ac:dyDescent="0.25">
      <c r="B126" s="25">
        <v>6</v>
      </c>
      <c r="C126" s="163"/>
      <c r="D126" s="163"/>
      <c r="E126" s="163"/>
      <c r="F126" s="163"/>
      <c r="G126" s="163"/>
      <c r="H126" s="163">
        <f t="shared" si="63"/>
        <v>3056224.4265600001</v>
      </c>
      <c r="I126" s="163">
        <f t="shared" si="63"/>
        <v>3056224.4265600001</v>
      </c>
      <c r="J126" s="163">
        <f t="shared" si="63"/>
        <v>3056224.4265600001</v>
      </c>
      <c r="K126" s="163">
        <f t="shared" si="63"/>
        <v>3056224.4265600001</v>
      </c>
      <c r="L126" s="163">
        <f t="shared" si="63"/>
        <v>3056224.4265600001</v>
      </c>
    </row>
    <row r="127" spans="1:12" s="25" customFormat="1" x14ac:dyDescent="0.25">
      <c r="B127" s="25">
        <v>7</v>
      </c>
      <c r="C127" s="163"/>
      <c r="D127" s="163"/>
      <c r="E127" s="163"/>
      <c r="F127" s="163"/>
      <c r="G127" s="163"/>
      <c r="H127" s="163"/>
      <c r="I127" s="163">
        <f t="shared" si="63"/>
        <v>3056224.4265600001</v>
      </c>
      <c r="J127" s="163">
        <f t="shared" si="63"/>
        <v>3056224.4265600001</v>
      </c>
      <c r="K127" s="163">
        <f t="shared" si="63"/>
        <v>3056224.4265600001</v>
      </c>
      <c r="L127" s="163">
        <f t="shared" si="63"/>
        <v>3056224.4265600001</v>
      </c>
    </row>
    <row r="128" spans="1:12" s="25" customFormat="1" x14ac:dyDescent="0.25">
      <c r="B128" s="25">
        <v>8</v>
      </c>
      <c r="C128" s="163"/>
      <c r="D128" s="163"/>
      <c r="E128" s="163"/>
      <c r="F128" s="163"/>
      <c r="G128" s="163"/>
      <c r="H128" s="163"/>
      <c r="I128" s="163"/>
      <c r="J128" s="163">
        <f t="shared" si="63"/>
        <v>3056224.4265600001</v>
      </c>
      <c r="K128" s="163">
        <f t="shared" si="63"/>
        <v>3056224.4265600001</v>
      </c>
      <c r="L128" s="163">
        <f t="shared" si="63"/>
        <v>3056224.4265600001</v>
      </c>
    </row>
    <row r="129" spans="1:12" s="25" customFormat="1" x14ac:dyDescent="0.25">
      <c r="B129" s="25">
        <v>9</v>
      </c>
      <c r="C129" s="163"/>
      <c r="D129" s="163"/>
      <c r="E129" s="163"/>
      <c r="F129" s="163"/>
      <c r="G129" s="163"/>
      <c r="H129" s="163"/>
      <c r="I129" s="163"/>
      <c r="J129" s="163"/>
      <c r="K129" s="163">
        <f t="shared" si="63"/>
        <v>3056224.4265600001</v>
      </c>
      <c r="L129" s="163">
        <f t="shared" si="63"/>
        <v>3056224.4265600001</v>
      </c>
    </row>
    <row r="130" spans="1:12" s="25" customFormat="1" x14ac:dyDescent="0.25">
      <c r="B130" s="25">
        <v>10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>
        <f t="shared" si="63"/>
        <v>3056224.4265600001</v>
      </c>
    </row>
    <row r="131" spans="1:12" s="25" customFormat="1" x14ac:dyDescent="0.25">
      <c r="B131" s="25" t="s">
        <v>88</v>
      </c>
      <c r="C131" s="163">
        <f>SUM(C121:C130)</f>
        <v>3056224.4265600001</v>
      </c>
      <c r="D131" s="163">
        <f t="shared" ref="D131:L131" si="64">SUM(D121:D130)</f>
        <v>6112448.8531200001</v>
      </c>
      <c r="E131" s="163">
        <f t="shared" si="64"/>
        <v>9168673.2796800006</v>
      </c>
      <c r="F131" s="163">
        <f t="shared" si="64"/>
        <v>12224897.70624</v>
      </c>
      <c r="G131" s="163">
        <f t="shared" si="64"/>
        <v>15281122.1328</v>
      </c>
      <c r="H131" s="163">
        <f t="shared" si="64"/>
        <v>18337346.559360001</v>
      </c>
      <c r="I131" s="163">
        <f t="shared" si="64"/>
        <v>21393570.985920001</v>
      </c>
      <c r="J131" s="163">
        <f t="shared" si="64"/>
        <v>24449795.41248</v>
      </c>
      <c r="K131" s="163">
        <f t="shared" si="64"/>
        <v>27506019.83904</v>
      </c>
      <c r="L131" s="163">
        <f t="shared" si="64"/>
        <v>30562244.2656</v>
      </c>
    </row>
    <row r="132" spans="1:12" s="25" customFormat="1" x14ac:dyDescent="0.25">
      <c r="C132" s="164">
        <f>C121+NPV(0.05,C122:C130)</f>
        <v>3056224.4265600001</v>
      </c>
      <c r="D132" s="164">
        <f t="shared" ref="D132:L132" si="65">D121+NPV(0.05,D122:D130)</f>
        <v>5966914.3566171434</v>
      </c>
      <c r="E132" s="164">
        <f t="shared" si="65"/>
        <v>8739000.0042906124</v>
      </c>
      <c r="F132" s="164">
        <f t="shared" si="65"/>
        <v>11379081.57350344</v>
      </c>
      <c r="G132" s="164">
        <f t="shared" si="65"/>
        <v>13893444.972753752</v>
      </c>
      <c r="H132" s="164">
        <f t="shared" si="65"/>
        <v>16288076.781563573</v>
      </c>
      <c r="I132" s="164">
        <f t="shared" si="65"/>
        <v>18568678.504239593</v>
      </c>
      <c r="J132" s="164">
        <f t="shared" si="65"/>
        <v>20740680.14488342</v>
      </c>
      <c r="K132" s="164">
        <f t="shared" si="65"/>
        <v>22809253.135972779</v>
      </c>
      <c r="L132" s="164">
        <f t="shared" si="65"/>
        <v>24779322.651295979</v>
      </c>
    </row>
    <row r="133" spans="1:12" s="25" customFormat="1" x14ac:dyDescent="0.25"/>
    <row r="134" spans="1:12" s="25" customFormat="1" x14ac:dyDescent="0.25">
      <c r="C134" s="25">
        <v>1</v>
      </c>
      <c r="D134" s="25">
        <v>2</v>
      </c>
      <c r="E134" s="25">
        <v>3</v>
      </c>
      <c r="F134" s="25">
        <v>4</v>
      </c>
      <c r="G134" s="25">
        <v>5</v>
      </c>
      <c r="H134" s="25">
        <v>6</v>
      </c>
      <c r="I134" s="25">
        <v>7</v>
      </c>
      <c r="J134" s="25">
        <v>8</v>
      </c>
      <c r="K134" s="25">
        <v>9</v>
      </c>
      <c r="L134" s="25">
        <v>10</v>
      </c>
    </row>
    <row r="135" spans="1:12" s="25" customFormat="1" x14ac:dyDescent="0.25">
      <c r="A135" s="25" t="str">
        <f>$B$8</f>
        <v>Sky Park Offices</v>
      </c>
      <c r="B135" s="25">
        <v>1</v>
      </c>
      <c r="C135" s="163">
        <f>$BE$10/10</f>
        <v>3241292.4143999997</v>
      </c>
      <c r="D135" s="163">
        <f t="shared" ref="D135:L144" si="66">$BE$10/10</f>
        <v>3241292.4143999997</v>
      </c>
      <c r="E135" s="163">
        <f t="shared" si="66"/>
        <v>3241292.4143999997</v>
      </c>
      <c r="F135" s="163">
        <f t="shared" si="66"/>
        <v>3241292.4143999997</v>
      </c>
      <c r="G135" s="163">
        <f t="shared" si="66"/>
        <v>3241292.4143999997</v>
      </c>
      <c r="H135" s="163">
        <f t="shared" si="66"/>
        <v>3241292.4143999997</v>
      </c>
      <c r="I135" s="163">
        <f t="shared" si="66"/>
        <v>3241292.4143999997</v>
      </c>
      <c r="J135" s="163">
        <f t="shared" si="66"/>
        <v>3241292.4143999997</v>
      </c>
      <c r="K135" s="163">
        <f t="shared" si="66"/>
        <v>3241292.4143999997</v>
      </c>
      <c r="L135" s="163">
        <f t="shared" si="66"/>
        <v>3241292.4143999997</v>
      </c>
    </row>
    <row r="136" spans="1:12" s="25" customFormat="1" x14ac:dyDescent="0.25">
      <c r="B136" s="25">
        <v>2</v>
      </c>
      <c r="C136" s="163"/>
      <c r="D136" s="163">
        <f t="shared" si="66"/>
        <v>3241292.4143999997</v>
      </c>
      <c r="E136" s="163">
        <f t="shared" si="66"/>
        <v>3241292.4143999997</v>
      </c>
      <c r="F136" s="163">
        <f t="shared" si="66"/>
        <v>3241292.4143999997</v>
      </c>
      <c r="G136" s="163">
        <f t="shared" si="66"/>
        <v>3241292.4143999997</v>
      </c>
      <c r="H136" s="163">
        <f t="shared" si="66"/>
        <v>3241292.4143999997</v>
      </c>
      <c r="I136" s="163">
        <f t="shared" si="66"/>
        <v>3241292.4143999997</v>
      </c>
      <c r="J136" s="163">
        <f t="shared" si="66"/>
        <v>3241292.4143999997</v>
      </c>
      <c r="K136" s="163">
        <f t="shared" si="66"/>
        <v>3241292.4143999997</v>
      </c>
      <c r="L136" s="163">
        <f t="shared" si="66"/>
        <v>3241292.4143999997</v>
      </c>
    </row>
    <row r="137" spans="1:12" s="25" customFormat="1" x14ac:dyDescent="0.25">
      <c r="B137" s="25">
        <v>3</v>
      </c>
      <c r="C137" s="163"/>
      <c r="D137" s="163"/>
      <c r="E137" s="163">
        <f t="shared" si="66"/>
        <v>3241292.4143999997</v>
      </c>
      <c r="F137" s="163">
        <f t="shared" si="66"/>
        <v>3241292.4143999997</v>
      </c>
      <c r="G137" s="163">
        <f t="shared" si="66"/>
        <v>3241292.4143999997</v>
      </c>
      <c r="H137" s="163">
        <f t="shared" si="66"/>
        <v>3241292.4143999997</v>
      </c>
      <c r="I137" s="163">
        <f t="shared" si="66"/>
        <v>3241292.4143999997</v>
      </c>
      <c r="J137" s="163">
        <f t="shared" si="66"/>
        <v>3241292.4143999997</v>
      </c>
      <c r="K137" s="163">
        <f t="shared" si="66"/>
        <v>3241292.4143999997</v>
      </c>
      <c r="L137" s="163">
        <f t="shared" si="66"/>
        <v>3241292.4143999997</v>
      </c>
    </row>
    <row r="138" spans="1:12" s="25" customFormat="1" x14ac:dyDescent="0.25">
      <c r="B138" s="25">
        <v>4</v>
      </c>
      <c r="C138" s="163"/>
      <c r="D138" s="163"/>
      <c r="E138" s="163"/>
      <c r="F138" s="163">
        <f t="shared" si="66"/>
        <v>3241292.4143999997</v>
      </c>
      <c r="G138" s="163">
        <f t="shared" si="66"/>
        <v>3241292.4143999997</v>
      </c>
      <c r="H138" s="163">
        <f t="shared" si="66"/>
        <v>3241292.4143999997</v>
      </c>
      <c r="I138" s="163">
        <f t="shared" si="66"/>
        <v>3241292.4143999997</v>
      </c>
      <c r="J138" s="163">
        <f t="shared" si="66"/>
        <v>3241292.4143999997</v>
      </c>
      <c r="K138" s="163">
        <f t="shared" si="66"/>
        <v>3241292.4143999997</v>
      </c>
      <c r="L138" s="163">
        <f t="shared" si="66"/>
        <v>3241292.4143999997</v>
      </c>
    </row>
    <row r="139" spans="1:12" s="25" customFormat="1" x14ac:dyDescent="0.25">
      <c r="B139" s="25">
        <v>5</v>
      </c>
      <c r="C139" s="163"/>
      <c r="D139" s="163"/>
      <c r="E139" s="163"/>
      <c r="F139" s="163"/>
      <c r="G139" s="163">
        <f t="shared" si="66"/>
        <v>3241292.4143999997</v>
      </c>
      <c r="H139" s="163">
        <f t="shared" si="66"/>
        <v>3241292.4143999997</v>
      </c>
      <c r="I139" s="163">
        <f t="shared" si="66"/>
        <v>3241292.4143999997</v>
      </c>
      <c r="J139" s="163">
        <f t="shared" si="66"/>
        <v>3241292.4143999997</v>
      </c>
      <c r="K139" s="163">
        <f t="shared" si="66"/>
        <v>3241292.4143999997</v>
      </c>
      <c r="L139" s="163">
        <f t="shared" si="66"/>
        <v>3241292.4143999997</v>
      </c>
    </row>
    <row r="140" spans="1:12" s="25" customFormat="1" x14ac:dyDescent="0.25">
      <c r="B140" s="25">
        <v>6</v>
      </c>
      <c r="C140" s="163"/>
      <c r="D140" s="163"/>
      <c r="E140" s="163"/>
      <c r="F140" s="163"/>
      <c r="G140" s="163"/>
      <c r="H140" s="163">
        <f t="shared" si="66"/>
        <v>3241292.4143999997</v>
      </c>
      <c r="I140" s="163">
        <f t="shared" si="66"/>
        <v>3241292.4143999997</v>
      </c>
      <c r="J140" s="163">
        <f t="shared" si="66"/>
        <v>3241292.4143999997</v>
      </c>
      <c r="K140" s="163">
        <f t="shared" si="66"/>
        <v>3241292.4143999997</v>
      </c>
      <c r="L140" s="163">
        <f t="shared" si="66"/>
        <v>3241292.4143999997</v>
      </c>
    </row>
    <row r="141" spans="1:12" s="25" customFormat="1" x14ac:dyDescent="0.25">
      <c r="B141" s="25">
        <v>7</v>
      </c>
      <c r="C141" s="163"/>
      <c r="D141" s="163"/>
      <c r="E141" s="163"/>
      <c r="F141" s="163"/>
      <c r="G141" s="163"/>
      <c r="H141" s="163"/>
      <c r="I141" s="163">
        <f t="shared" si="66"/>
        <v>3241292.4143999997</v>
      </c>
      <c r="J141" s="163">
        <f t="shared" si="66"/>
        <v>3241292.4143999997</v>
      </c>
      <c r="K141" s="163">
        <f t="shared" si="66"/>
        <v>3241292.4143999997</v>
      </c>
      <c r="L141" s="163">
        <f t="shared" si="66"/>
        <v>3241292.4143999997</v>
      </c>
    </row>
    <row r="142" spans="1:12" s="25" customFormat="1" x14ac:dyDescent="0.25">
      <c r="B142" s="25">
        <v>8</v>
      </c>
      <c r="C142" s="163"/>
      <c r="D142" s="163"/>
      <c r="E142" s="163"/>
      <c r="F142" s="163"/>
      <c r="G142" s="163"/>
      <c r="H142" s="163"/>
      <c r="I142" s="163"/>
      <c r="J142" s="163">
        <f t="shared" si="66"/>
        <v>3241292.4143999997</v>
      </c>
      <c r="K142" s="163">
        <f t="shared" si="66"/>
        <v>3241292.4143999997</v>
      </c>
      <c r="L142" s="163">
        <f t="shared" si="66"/>
        <v>3241292.4143999997</v>
      </c>
    </row>
    <row r="143" spans="1:12" s="25" customFormat="1" x14ac:dyDescent="0.25">
      <c r="B143" s="25">
        <v>9</v>
      </c>
      <c r="C143" s="163"/>
      <c r="D143" s="163"/>
      <c r="E143" s="163"/>
      <c r="F143" s="163"/>
      <c r="G143" s="163"/>
      <c r="H143" s="163"/>
      <c r="I143" s="163"/>
      <c r="J143" s="163"/>
      <c r="K143" s="163">
        <f t="shared" si="66"/>
        <v>3241292.4143999997</v>
      </c>
      <c r="L143" s="163">
        <f t="shared" si="66"/>
        <v>3241292.4143999997</v>
      </c>
    </row>
    <row r="144" spans="1:12" s="25" customFormat="1" x14ac:dyDescent="0.25">
      <c r="B144" s="25">
        <v>10</v>
      </c>
      <c r="C144" s="163"/>
      <c r="D144" s="163"/>
      <c r="E144" s="163"/>
      <c r="F144" s="163"/>
      <c r="G144" s="163"/>
      <c r="H144" s="163"/>
      <c r="I144" s="163"/>
      <c r="J144" s="163"/>
      <c r="K144" s="163"/>
      <c r="L144" s="163">
        <f t="shared" si="66"/>
        <v>3241292.4143999997</v>
      </c>
    </row>
    <row r="145" spans="1:12" s="25" customFormat="1" x14ac:dyDescent="0.25">
      <c r="B145" s="25" t="s">
        <v>88</v>
      </c>
      <c r="C145" s="163">
        <f>SUM(C135:C144)</f>
        <v>3241292.4143999997</v>
      </c>
      <c r="D145" s="163">
        <f t="shared" ref="D145:L145" si="67">SUM(D135:D144)</f>
        <v>6482584.8287999993</v>
      </c>
      <c r="E145" s="163">
        <f t="shared" si="67"/>
        <v>9723877.2431999985</v>
      </c>
      <c r="F145" s="163">
        <f t="shared" si="67"/>
        <v>12965169.657599999</v>
      </c>
      <c r="G145" s="163">
        <f t="shared" si="67"/>
        <v>16206462.071999999</v>
      </c>
      <c r="H145" s="163">
        <f t="shared" si="67"/>
        <v>19447754.486399997</v>
      </c>
      <c r="I145" s="163">
        <f t="shared" si="67"/>
        <v>22689046.900799997</v>
      </c>
      <c r="J145" s="163">
        <f t="shared" si="67"/>
        <v>25930339.315199997</v>
      </c>
      <c r="K145" s="163">
        <f t="shared" si="67"/>
        <v>29171631.729599997</v>
      </c>
      <c r="L145" s="163">
        <f t="shared" si="67"/>
        <v>32412924.143999998</v>
      </c>
    </row>
    <row r="146" spans="1:12" s="25" customFormat="1" x14ac:dyDescent="0.25">
      <c r="C146" s="164">
        <f>C135+NPV(0.05,C136:C144)</f>
        <v>3241292.4143999997</v>
      </c>
      <c r="D146" s="164">
        <f t="shared" ref="D146:L146" si="68">D135+NPV(0.05,D136:D144)</f>
        <v>6328237.5709714275</v>
      </c>
      <c r="E146" s="164">
        <f t="shared" si="68"/>
        <v>9268185.3391346931</v>
      </c>
      <c r="F146" s="164">
        <f t="shared" si="68"/>
        <v>12068135.594528278</v>
      </c>
      <c r="G146" s="164">
        <f t="shared" si="68"/>
        <v>14734754.885379313</v>
      </c>
      <c r="H146" s="164">
        <f t="shared" si="68"/>
        <v>17274392.305237439</v>
      </c>
      <c r="I146" s="164">
        <f t="shared" si="68"/>
        <v>19693094.609864227</v>
      </c>
      <c r="J146" s="164">
        <f t="shared" si="68"/>
        <v>21996620.614270691</v>
      </c>
      <c r="K146" s="164">
        <f t="shared" si="68"/>
        <v>24190454.904181611</v>
      </c>
      <c r="L146" s="164">
        <f t="shared" si="68"/>
        <v>26279820.894572958</v>
      </c>
    </row>
    <row r="147" spans="1:12" s="25" customFormat="1" x14ac:dyDescent="0.25"/>
    <row r="148" spans="1:12" s="25" customFormat="1" x14ac:dyDescent="0.25">
      <c r="C148" s="25">
        <v>1</v>
      </c>
      <c r="D148" s="25">
        <v>2</v>
      </c>
      <c r="E148" s="25">
        <v>3</v>
      </c>
      <c r="F148" s="25">
        <v>4</v>
      </c>
      <c r="G148" s="25">
        <v>5</v>
      </c>
      <c r="H148" s="25">
        <v>6</v>
      </c>
      <c r="I148" s="25">
        <v>7</v>
      </c>
      <c r="J148" s="25">
        <v>8</v>
      </c>
      <c r="K148" s="25">
        <v>9</v>
      </c>
      <c r="L148" s="25">
        <v>10</v>
      </c>
    </row>
    <row r="149" spans="1:12" s="25" customFormat="1" x14ac:dyDescent="0.25">
      <c r="A149" s="25" t="str">
        <f>$B$8</f>
        <v>Sky Park Offices</v>
      </c>
      <c r="B149" s="25">
        <v>1</v>
      </c>
      <c r="C149" s="163">
        <f>$BE$11/10</f>
        <v>3098746.07424</v>
      </c>
      <c r="D149" s="163">
        <f t="shared" ref="D149:L158" si="69">$BE$11/10</f>
        <v>3098746.07424</v>
      </c>
      <c r="E149" s="163">
        <f t="shared" si="69"/>
        <v>3098746.07424</v>
      </c>
      <c r="F149" s="163">
        <f t="shared" si="69"/>
        <v>3098746.07424</v>
      </c>
      <c r="G149" s="163">
        <f t="shared" si="69"/>
        <v>3098746.07424</v>
      </c>
      <c r="H149" s="163">
        <f t="shared" si="69"/>
        <v>3098746.07424</v>
      </c>
      <c r="I149" s="163">
        <f t="shared" si="69"/>
        <v>3098746.07424</v>
      </c>
      <c r="J149" s="163">
        <f t="shared" si="69"/>
        <v>3098746.07424</v>
      </c>
      <c r="K149" s="163">
        <f t="shared" si="69"/>
        <v>3098746.07424</v>
      </c>
      <c r="L149" s="163">
        <f t="shared" si="69"/>
        <v>3098746.07424</v>
      </c>
    </row>
    <row r="150" spans="1:12" s="25" customFormat="1" x14ac:dyDescent="0.25">
      <c r="B150" s="25">
        <v>2</v>
      </c>
      <c r="C150" s="163"/>
      <c r="D150" s="163">
        <f t="shared" si="69"/>
        <v>3098746.07424</v>
      </c>
      <c r="E150" s="163">
        <f t="shared" si="69"/>
        <v>3098746.07424</v>
      </c>
      <c r="F150" s="163">
        <f t="shared" si="69"/>
        <v>3098746.07424</v>
      </c>
      <c r="G150" s="163">
        <f t="shared" si="69"/>
        <v>3098746.07424</v>
      </c>
      <c r="H150" s="163">
        <f t="shared" si="69"/>
        <v>3098746.07424</v>
      </c>
      <c r="I150" s="163">
        <f t="shared" si="69"/>
        <v>3098746.07424</v>
      </c>
      <c r="J150" s="163">
        <f t="shared" si="69"/>
        <v>3098746.07424</v>
      </c>
      <c r="K150" s="163">
        <f t="shared" si="69"/>
        <v>3098746.07424</v>
      </c>
      <c r="L150" s="163">
        <f t="shared" si="69"/>
        <v>3098746.07424</v>
      </c>
    </row>
    <row r="151" spans="1:12" s="25" customFormat="1" x14ac:dyDescent="0.25">
      <c r="B151" s="25">
        <v>3</v>
      </c>
      <c r="C151" s="163"/>
      <c r="D151" s="163"/>
      <c r="E151" s="163">
        <f t="shared" si="69"/>
        <v>3098746.07424</v>
      </c>
      <c r="F151" s="163">
        <f t="shared" si="69"/>
        <v>3098746.07424</v>
      </c>
      <c r="G151" s="163">
        <f t="shared" si="69"/>
        <v>3098746.07424</v>
      </c>
      <c r="H151" s="163">
        <f t="shared" si="69"/>
        <v>3098746.07424</v>
      </c>
      <c r="I151" s="163">
        <f t="shared" si="69"/>
        <v>3098746.07424</v>
      </c>
      <c r="J151" s="163">
        <f t="shared" si="69"/>
        <v>3098746.07424</v>
      </c>
      <c r="K151" s="163">
        <f t="shared" si="69"/>
        <v>3098746.07424</v>
      </c>
      <c r="L151" s="163">
        <f t="shared" si="69"/>
        <v>3098746.07424</v>
      </c>
    </row>
    <row r="152" spans="1:12" s="25" customFormat="1" x14ac:dyDescent="0.25">
      <c r="B152" s="25">
        <v>4</v>
      </c>
      <c r="C152" s="163"/>
      <c r="D152" s="163"/>
      <c r="E152" s="163"/>
      <c r="F152" s="163">
        <f t="shared" si="69"/>
        <v>3098746.07424</v>
      </c>
      <c r="G152" s="163">
        <f t="shared" si="69"/>
        <v>3098746.07424</v>
      </c>
      <c r="H152" s="163">
        <f t="shared" si="69"/>
        <v>3098746.07424</v>
      </c>
      <c r="I152" s="163">
        <f t="shared" si="69"/>
        <v>3098746.07424</v>
      </c>
      <c r="J152" s="163">
        <f t="shared" si="69"/>
        <v>3098746.07424</v>
      </c>
      <c r="K152" s="163">
        <f t="shared" si="69"/>
        <v>3098746.07424</v>
      </c>
      <c r="L152" s="163">
        <f t="shared" si="69"/>
        <v>3098746.07424</v>
      </c>
    </row>
    <row r="153" spans="1:12" s="25" customFormat="1" x14ac:dyDescent="0.25">
      <c r="B153" s="25">
        <v>5</v>
      </c>
      <c r="C153" s="163"/>
      <c r="D153" s="163"/>
      <c r="E153" s="163"/>
      <c r="F153" s="163"/>
      <c r="G153" s="163">
        <f t="shared" si="69"/>
        <v>3098746.07424</v>
      </c>
      <c r="H153" s="163">
        <f t="shared" si="69"/>
        <v>3098746.07424</v>
      </c>
      <c r="I153" s="163">
        <f t="shared" si="69"/>
        <v>3098746.07424</v>
      </c>
      <c r="J153" s="163">
        <f t="shared" si="69"/>
        <v>3098746.07424</v>
      </c>
      <c r="K153" s="163">
        <f t="shared" si="69"/>
        <v>3098746.07424</v>
      </c>
      <c r="L153" s="163">
        <f t="shared" si="69"/>
        <v>3098746.07424</v>
      </c>
    </row>
    <row r="154" spans="1:12" s="25" customFormat="1" x14ac:dyDescent="0.25">
      <c r="B154" s="25">
        <v>6</v>
      </c>
      <c r="C154" s="163"/>
      <c r="D154" s="163"/>
      <c r="E154" s="163"/>
      <c r="F154" s="163"/>
      <c r="G154" s="163"/>
      <c r="H154" s="163">
        <f t="shared" si="69"/>
        <v>3098746.07424</v>
      </c>
      <c r="I154" s="163">
        <f t="shared" si="69"/>
        <v>3098746.07424</v>
      </c>
      <c r="J154" s="163">
        <f t="shared" si="69"/>
        <v>3098746.07424</v>
      </c>
      <c r="K154" s="163">
        <f t="shared" si="69"/>
        <v>3098746.07424</v>
      </c>
      <c r="L154" s="163">
        <f t="shared" si="69"/>
        <v>3098746.07424</v>
      </c>
    </row>
    <row r="155" spans="1:12" s="25" customFormat="1" x14ac:dyDescent="0.25">
      <c r="B155" s="25">
        <v>7</v>
      </c>
      <c r="C155" s="163"/>
      <c r="D155" s="163"/>
      <c r="E155" s="163"/>
      <c r="F155" s="163"/>
      <c r="G155" s="163"/>
      <c r="H155" s="163"/>
      <c r="I155" s="163">
        <f t="shared" si="69"/>
        <v>3098746.07424</v>
      </c>
      <c r="J155" s="163">
        <f t="shared" si="69"/>
        <v>3098746.07424</v>
      </c>
      <c r="K155" s="163">
        <f t="shared" si="69"/>
        <v>3098746.07424</v>
      </c>
      <c r="L155" s="163">
        <f t="shared" si="69"/>
        <v>3098746.07424</v>
      </c>
    </row>
    <row r="156" spans="1:12" s="25" customFormat="1" x14ac:dyDescent="0.25">
      <c r="B156" s="25">
        <v>8</v>
      </c>
      <c r="C156" s="163"/>
      <c r="D156" s="163"/>
      <c r="E156" s="163"/>
      <c r="F156" s="163"/>
      <c r="G156" s="163"/>
      <c r="H156" s="163"/>
      <c r="I156" s="163"/>
      <c r="J156" s="163">
        <f t="shared" si="69"/>
        <v>3098746.07424</v>
      </c>
      <c r="K156" s="163">
        <f t="shared" si="69"/>
        <v>3098746.07424</v>
      </c>
      <c r="L156" s="163">
        <f t="shared" si="69"/>
        <v>3098746.07424</v>
      </c>
    </row>
    <row r="157" spans="1:12" s="25" customFormat="1" x14ac:dyDescent="0.25">
      <c r="B157" s="25">
        <v>9</v>
      </c>
      <c r="C157" s="163"/>
      <c r="D157" s="163"/>
      <c r="E157" s="163"/>
      <c r="F157" s="163"/>
      <c r="G157" s="163"/>
      <c r="H157" s="163"/>
      <c r="I157" s="163"/>
      <c r="J157" s="163"/>
      <c r="K157" s="163">
        <f t="shared" si="69"/>
        <v>3098746.07424</v>
      </c>
      <c r="L157" s="163">
        <f t="shared" si="69"/>
        <v>3098746.07424</v>
      </c>
    </row>
    <row r="158" spans="1:12" s="25" customFormat="1" x14ac:dyDescent="0.25">
      <c r="B158" s="25">
        <v>10</v>
      </c>
      <c r="C158" s="163"/>
      <c r="D158" s="163"/>
      <c r="E158" s="163"/>
      <c r="F158" s="163"/>
      <c r="G158" s="163"/>
      <c r="H158" s="163"/>
      <c r="I158" s="163"/>
      <c r="J158" s="163"/>
      <c r="K158" s="163"/>
      <c r="L158" s="163">
        <f t="shared" si="69"/>
        <v>3098746.07424</v>
      </c>
    </row>
    <row r="159" spans="1:12" s="25" customFormat="1" x14ac:dyDescent="0.25">
      <c r="B159" s="25" t="s">
        <v>88</v>
      </c>
      <c r="C159" s="163">
        <f>SUM(C149:C158)</f>
        <v>3098746.07424</v>
      </c>
      <c r="D159" s="163">
        <f t="shared" ref="D159:L159" si="70">SUM(D149:D158)</f>
        <v>6197492.14848</v>
      </c>
      <c r="E159" s="163">
        <f t="shared" si="70"/>
        <v>9296238.2227200009</v>
      </c>
      <c r="F159" s="163">
        <f t="shared" si="70"/>
        <v>12394984.29696</v>
      </c>
      <c r="G159" s="163">
        <f t="shared" si="70"/>
        <v>15493730.371199999</v>
      </c>
      <c r="H159" s="163">
        <f t="shared" si="70"/>
        <v>18592476.445439998</v>
      </c>
      <c r="I159" s="163">
        <f t="shared" si="70"/>
        <v>21691222.519679997</v>
      </c>
      <c r="J159" s="163">
        <f t="shared" si="70"/>
        <v>24789968.593919996</v>
      </c>
      <c r="K159" s="163">
        <f t="shared" si="70"/>
        <v>27888714.668159995</v>
      </c>
      <c r="L159" s="163">
        <f t="shared" si="70"/>
        <v>30987460.742399994</v>
      </c>
    </row>
    <row r="160" spans="1:12" s="25" customFormat="1" x14ac:dyDescent="0.25">
      <c r="C160" s="164">
        <f>C149+NPV(0.05,C150:C158)</f>
        <v>3098746.07424</v>
      </c>
      <c r="D160" s="164">
        <f t="shared" ref="D160:L160" si="71">D149+NPV(0.05,D150:D158)</f>
        <v>6049932.8116114289</v>
      </c>
      <c r="E160" s="164">
        <f t="shared" si="71"/>
        <v>8860586.8472032659</v>
      </c>
      <c r="F160" s="164">
        <f t="shared" si="71"/>
        <v>11537400.214433584</v>
      </c>
      <c r="G160" s="164">
        <f t="shared" si="71"/>
        <v>14086746.278462462</v>
      </c>
      <c r="H160" s="164">
        <f t="shared" si="71"/>
        <v>16514694.910870917</v>
      </c>
      <c r="I160" s="164">
        <f t="shared" si="71"/>
        <v>18827026.94173611</v>
      </c>
      <c r="J160" s="164">
        <f t="shared" si="71"/>
        <v>21029247.923512485</v>
      </c>
      <c r="K160" s="164">
        <f t="shared" si="71"/>
        <v>23126601.239489984</v>
      </c>
      <c r="L160" s="164">
        <f t="shared" si="71"/>
        <v>25124080.588039983</v>
      </c>
    </row>
    <row r="161" spans="1:12" s="25" customFormat="1" x14ac:dyDescent="0.25"/>
    <row r="162" spans="1:12" s="25" customFormat="1" x14ac:dyDescent="0.25">
      <c r="C162" s="25">
        <v>1</v>
      </c>
      <c r="D162" s="25">
        <v>2</v>
      </c>
      <c r="E162" s="25">
        <v>3</v>
      </c>
      <c r="F162" s="25">
        <v>4</v>
      </c>
      <c r="G162" s="25">
        <v>5</v>
      </c>
      <c r="H162" s="25">
        <v>6</v>
      </c>
      <c r="I162" s="25">
        <v>7</v>
      </c>
      <c r="J162" s="25">
        <v>8</v>
      </c>
      <c r="K162" s="25">
        <v>9</v>
      </c>
      <c r="L162" s="25">
        <v>10</v>
      </c>
    </row>
    <row r="163" spans="1:12" s="25" customFormat="1" x14ac:dyDescent="0.25">
      <c r="A163" s="25" t="str">
        <f>$B$8</f>
        <v>Sky Park Offices</v>
      </c>
      <c r="B163" s="25">
        <v>1</v>
      </c>
      <c r="C163" s="163">
        <f>$BE$12/10</f>
        <v>3070666.07424</v>
      </c>
      <c r="D163" s="163">
        <f t="shared" ref="D163:L171" si="72">$BE$12/10</f>
        <v>3070666.07424</v>
      </c>
      <c r="E163" s="163">
        <f t="shared" si="72"/>
        <v>3070666.07424</v>
      </c>
      <c r="F163" s="163">
        <f t="shared" si="72"/>
        <v>3070666.07424</v>
      </c>
      <c r="G163" s="163">
        <f t="shared" si="72"/>
        <v>3070666.07424</v>
      </c>
      <c r="H163" s="163">
        <f t="shared" si="72"/>
        <v>3070666.07424</v>
      </c>
      <c r="I163" s="163">
        <f t="shared" si="72"/>
        <v>3070666.07424</v>
      </c>
      <c r="J163" s="163">
        <f t="shared" si="72"/>
        <v>3070666.07424</v>
      </c>
      <c r="K163" s="163">
        <f t="shared" si="72"/>
        <v>3070666.07424</v>
      </c>
      <c r="L163" s="163">
        <f t="shared" si="72"/>
        <v>3070666.07424</v>
      </c>
    </row>
    <row r="164" spans="1:12" s="25" customFormat="1" x14ac:dyDescent="0.25">
      <c r="B164" s="25">
        <v>2</v>
      </c>
      <c r="C164" s="163"/>
      <c r="D164" s="163">
        <f t="shared" si="72"/>
        <v>3070666.07424</v>
      </c>
      <c r="E164" s="163">
        <f t="shared" si="72"/>
        <v>3070666.07424</v>
      </c>
      <c r="F164" s="163">
        <f t="shared" si="72"/>
        <v>3070666.07424</v>
      </c>
      <c r="G164" s="163">
        <f t="shared" si="72"/>
        <v>3070666.07424</v>
      </c>
      <c r="H164" s="163">
        <f t="shared" si="72"/>
        <v>3070666.07424</v>
      </c>
      <c r="I164" s="163">
        <f t="shared" si="72"/>
        <v>3070666.07424</v>
      </c>
      <c r="J164" s="163">
        <f t="shared" si="72"/>
        <v>3070666.07424</v>
      </c>
      <c r="K164" s="163">
        <f t="shared" si="72"/>
        <v>3070666.07424</v>
      </c>
      <c r="L164" s="163">
        <f t="shared" si="72"/>
        <v>3070666.07424</v>
      </c>
    </row>
    <row r="165" spans="1:12" s="25" customFormat="1" x14ac:dyDescent="0.25">
      <c r="B165" s="25">
        <v>3</v>
      </c>
      <c r="C165" s="163"/>
      <c r="D165" s="163"/>
      <c r="E165" s="163">
        <f t="shared" si="72"/>
        <v>3070666.07424</v>
      </c>
      <c r="F165" s="163">
        <f t="shared" si="72"/>
        <v>3070666.07424</v>
      </c>
      <c r="G165" s="163">
        <f t="shared" si="72"/>
        <v>3070666.07424</v>
      </c>
      <c r="H165" s="163">
        <f t="shared" si="72"/>
        <v>3070666.07424</v>
      </c>
      <c r="I165" s="163">
        <f t="shared" si="72"/>
        <v>3070666.07424</v>
      </c>
      <c r="J165" s="163">
        <f t="shared" si="72"/>
        <v>3070666.07424</v>
      </c>
      <c r="K165" s="163">
        <f t="shared" si="72"/>
        <v>3070666.07424</v>
      </c>
      <c r="L165" s="163">
        <f t="shared" si="72"/>
        <v>3070666.07424</v>
      </c>
    </row>
    <row r="166" spans="1:12" s="25" customFormat="1" x14ac:dyDescent="0.25">
      <c r="B166" s="25">
        <v>4</v>
      </c>
      <c r="C166" s="163"/>
      <c r="D166" s="163"/>
      <c r="E166" s="163"/>
      <c r="F166" s="163">
        <f t="shared" si="72"/>
        <v>3070666.07424</v>
      </c>
      <c r="G166" s="163">
        <f t="shared" si="72"/>
        <v>3070666.07424</v>
      </c>
      <c r="H166" s="163">
        <f t="shared" si="72"/>
        <v>3070666.07424</v>
      </c>
      <c r="I166" s="163">
        <f t="shared" si="72"/>
        <v>3070666.07424</v>
      </c>
      <c r="J166" s="163">
        <f t="shared" si="72"/>
        <v>3070666.07424</v>
      </c>
      <c r="K166" s="163">
        <f t="shared" si="72"/>
        <v>3070666.07424</v>
      </c>
      <c r="L166" s="163">
        <f t="shared" si="72"/>
        <v>3070666.07424</v>
      </c>
    </row>
    <row r="167" spans="1:12" s="25" customFormat="1" x14ac:dyDescent="0.25">
      <c r="B167" s="25">
        <v>5</v>
      </c>
      <c r="C167" s="163"/>
      <c r="D167" s="163"/>
      <c r="E167" s="163"/>
      <c r="F167" s="163"/>
      <c r="G167" s="163">
        <f t="shared" si="72"/>
        <v>3070666.07424</v>
      </c>
      <c r="H167" s="163">
        <f t="shared" si="72"/>
        <v>3070666.07424</v>
      </c>
      <c r="I167" s="163">
        <f t="shared" si="72"/>
        <v>3070666.07424</v>
      </c>
      <c r="J167" s="163">
        <f t="shared" si="72"/>
        <v>3070666.07424</v>
      </c>
      <c r="K167" s="163">
        <f t="shared" si="72"/>
        <v>3070666.07424</v>
      </c>
      <c r="L167" s="163">
        <f t="shared" si="72"/>
        <v>3070666.07424</v>
      </c>
    </row>
    <row r="168" spans="1:12" s="25" customFormat="1" x14ac:dyDescent="0.25">
      <c r="B168" s="25">
        <v>6</v>
      </c>
      <c r="C168" s="163"/>
      <c r="D168" s="163"/>
      <c r="E168" s="163"/>
      <c r="F168" s="163"/>
      <c r="G168" s="163"/>
      <c r="H168" s="163">
        <f t="shared" si="72"/>
        <v>3070666.07424</v>
      </c>
      <c r="I168" s="163">
        <f t="shared" si="72"/>
        <v>3070666.07424</v>
      </c>
      <c r="J168" s="163">
        <f t="shared" si="72"/>
        <v>3070666.07424</v>
      </c>
      <c r="K168" s="163">
        <f t="shared" si="72"/>
        <v>3070666.07424</v>
      </c>
      <c r="L168" s="163">
        <f t="shared" si="72"/>
        <v>3070666.07424</v>
      </c>
    </row>
    <row r="169" spans="1:12" s="25" customFormat="1" x14ac:dyDescent="0.25">
      <c r="B169" s="25">
        <v>7</v>
      </c>
      <c r="C169" s="163"/>
      <c r="D169" s="163"/>
      <c r="E169" s="163"/>
      <c r="F169" s="163"/>
      <c r="G169" s="163"/>
      <c r="H169" s="163"/>
      <c r="I169" s="163">
        <f t="shared" si="72"/>
        <v>3070666.07424</v>
      </c>
      <c r="J169" s="163">
        <f t="shared" si="72"/>
        <v>3070666.07424</v>
      </c>
      <c r="K169" s="163">
        <f t="shared" si="72"/>
        <v>3070666.07424</v>
      </c>
      <c r="L169" s="163">
        <f t="shared" si="72"/>
        <v>3070666.07424</v>
      </c>
    </row>
    <row r="170" spans="1:12" s="25" customFormat="1" x14ac:dyDescent="0.25">
      <c r="B170" s="25">
        <v>8</v>
      </c>
      <c r="C170" s="163"/>
      <c r="D170" s="163"/>
      <c r="E170" s="163"/>
      <c r="F170" s="163"/>
      <c r="G170" s="163"/>
      <c r="H170" s="163"/>
      <c r="I170" s="163"/>
      <c r="J170" s="163">
        <f t="shared" si="72"/>
        <v>3070666.07424</v>
      </c>
      <c r="K170" s="163">
        <f t="shared" si="72"/>
        <v>3070666.07424</v>
      </c>
      <c r="L170" s="163">
        <f t="shared" si="72"/>
        <v>3070666.07424</v>
      </c>
    </row>
    <row r="171" spans="1:12" s="25" customFormat="1" x14ac:dyDescent="0.25">
      <c r="B171" s="25">
        <v>9</v>
      </c>
      <c r="C171" s="163"/>
      <c r="D171" s="163"/>
      <c r="E171" s="163"/>
      <c r="F171" s="163"/>
      <c r="G171" s="163"/>
      <c r="H171" s="163"/>
      <c r="I171" s="163"/>
      <c r="J171" s="163"/>
      <c r="K171" s="163">
        <f t="shared" si="72"/>
        <v>3070666.07424</v>
      </c>
      <c r="L171" s="163">
        <f t="shared" si="72"/>
        <v>3070666.07424</v>
      </c>
    </row>
    <row r="172" spans="1:12" s="25" customFormat="1" x14ac:dyDescent="0.25">
      <c r="B172" s="25">
        <v>10</v>
      </c>
      <c r="C172" s="163"/>
      <c r="D172" s="163"/>
      <c r="E172" s="163"/>
      <c r="F172" s="163"/>
      <c r="G172" s="163"/>
      <c r="H172" s="163"/>
      <c r="I172" s="163"/>
      <c r="J172" s="163"/>
      <c r="K172" s="163"/>
      <c r="L172" s="163">
        <f>$BE$12/10</f>
        <v>3070666.07424</v>
      </c>
    </row>
    <row r="173" spans="1:12" s="25" customFormat="1" x14ac:dyDescent="0.25">
      <c r="B173" s="25" t="s">
        <v>88</v>
      </c>
      <c r="C173" s="163">
        <f>SUM(C163:C172)</f>
        <v>3070666.07424</v>
      </c>
      <c r="D173" s="163">
        <f t="shared" ref="D173:L173" si="73">SUM(D163:D172)</f>
        <v>6141332.14848</v>
      </c>
      <c r="E173" s="163">
        <f t="shared" si="73"/>
        <v>9211998.2227200009</v>
      </c>
      <c r="F173" s="163">
        <f t="shared" si="73"/>
        <v>12282664.29696</v>
      </c>
      <c r="G173" s="163">
        <f t="shared" si="73"/>
        <v>15353330.371199999</v>
      </c>
      <c r="H173" s="163">
        <f t="shared" si="73"/>
        <v>18423996.445439998</v>
      </c>
      <c r="I173" s="163">
        <f t="shared" si="73"/>
        <v>21494662.519679997</v>
      </c>
      <c r="J173" s="163">
        <f t="shared" si="73"/>
        <v>24565328.593919996</v>
      </c>
      <c r="K173" s="163">
        <f t="shared" si="73"/>
        <v>27635994.668159995</v>
      </c>
      <c r="L173" s="163">
        <f t="shared" si="73"/>
        <v>30706660.742399994</v>
      </c>
    </row>
    <row r="174" spans="1:12" s="25" customFormat="1" x14ac:dyDescent="0.25">
      <c r="C174" s="164">
        <f>C163+NPV(0.05,C164:C172)</f>
        <v>3070666.07424</v>
      </c>
      <c r="D174" s="164">
        <f t="shared" ref="D174:L174" si="74">D163+NPV(0.05,D164:D172)</f>
        <v>5995109.9544685706</v>
      </c>
      <c r="E174" s="164">
        <f t="shared" si="74"/>
        <v>8780294.6023053043</v>
      </c>
      <c r="F174" s="164">
        <f t="shared" si="74"/>
        <v>11432851.409768861</v>
      </c>
      <c r="G174" s="164">
        <f t="shared" si="74"/>
        <v>13959095.98830558</v>
      </c>
      <c r="H174" s="164">
        <f t="shared" si="74"/>
        <v>16365043.205959599</v>
      </c>
      <c r="I174" s="164">
        <f t="shared" si="74"/>
        <v>18656421.508487239</v>
      </c>
      <c r="J174" s="164">
        <f t="shared" si="74"/>
        <v>20838686.558513559</v>
      </c>
      <c r="K174" s="164">
        <f t="shared" si="74"/>
        <v>22917034.225205291</v>
      </c>
      <c r="L174" s="164">
        <f t="shared" si="74"/>
        <v>24896412.955387898</v>
      </c>
    </row>
    <row r="175" spans="1:12" s="25" customFormat="1" x14ac:dyDescent="0.25"/>
    <row r="176" spans="1:12" s="25" customFormat="1" x14ac:dyDescent="0.25"/>
    <row r="177" spans="1:12" s="25" customFormat="1" x14ac:dyDescent="0.25"/>
    <row r="178" spans="1:12" s="25" customFormat="1" x14ac:dyDescent="0.25">
      <c r="A178" s="165" t="s">
        <v>151</v>
      </c>
    </row>
    <row r="179" spans="1:12" s="25" customFormat="1" x14ac:dyDescent="0.25">
      <c r="C179" s="25">
        <v>1</v>
      </c>
      <c r="D179" s="25">
        <v>2</v>
      </c>
      <c r="E179" s="25">
        <v>3</v>
      </c>
      <c r="F179" s="25">
        <v>4</v>
      </c>
      <c r="G179" s="25">
        <v>5</v>
      </c>
      <c r="H179" s="25">
        <v>6</v>
      </c>
      <c r="I179" s="25">
        <v>7</v>
      </c>
      <c r="J179" s="25">
        <v>8</v>
      </c>
      <c r="K179" s="25">
        <v>9</v>
      </c>
      <c r="L179" s="25">
        <v>10</v>
      </c>
    </row>
    <row r="180" spans="1:12" s="25" customFormat="1" x14ac:dyDescent="0.25">
      <c r="A180" s="25" t="str">
        <f>$B$8</f>
        <v>Sky Park Offices</v>
      </c>
      <c r="B180" s="25">
        <v>1</v>
      </c>
      <c r="C180" s="163">
        <f>$BK$8/10</f>
        <v>4563087.7910000002</v>
      </c>
      <c r="D180" s="163">
        <f t="shared" ref="D180:L189" si="75">$BK$8/10</f>
        <v>4563087.7910000002</v>
      </c>
      <c r="E180" s="163">
        <f t="shared" si="75"/>
        <v>4563087.7910000002</v>
      </c>
      <c r="F180" s="163">
        <f t="shared" si="75"/>
        <v>4563087.7910000002</v>
      </c>
      <c r="G180" s="163">
        <f t="shared" si="75"/>
        <v>4563087.7910000002</v>
      </c>
      <c r="H180" s="163">
        <f t="shared" si="75"/>
        <v>4563087.7910000002</v>
      </c>
      <c r="I180" s="163">
        <f t="shared" si="75"/>
        <v>4563087.7910000002</v>
      </c>
      <c r="J180" s="163">
        <f t="shared" si="75"/>
        <v>4563087.7910000002</v>
      </c>
      <c r="K180" s="163">
        <f t="shared" si="75"/>
        <v>4563087.7910000002</v>
      </c>
      <c r="L180" s="163">
        <f t="shared" si="75"/>
        <v>4563087.7910000002</v>
      </c>
    </row>
    <row r="181" spans="1:12" s="25" customFormat="1" x14ac:dyDescent="0.25">
      <c r="B181" s="25">
        <v>2</v>
      </c>
      <c r="C181" s="163"/>
      <c r="D181" s="163">
        <f t="shared" si="75"/>
        <v>4563087.7910000002</v>
      </c>
      <c r="E181" s="163">
        <f t="shared" si="75"/>
        <v>4563087.7910000002</v>
      </c>
      <c r="F181" s="163">
        <f t="shared" si="75"/>
        <v>4563087.7910000002</v>
      </c>
      <c r="G181" s="163">
        <f t="shared" si="75"/>
        <v>4563087.7910000002</v>
      </c>
      <c r="H181" s="163">
        <f t="shared" si="75"/>
        <v>4563087.7910000002</v>
      </c>
      <c r="I181" s="163">
        <f t="shared" si="75"/>
        <v>4563087.7910000002</v>
      </c>
      <c r="J181" s="163">
        <f t="shared" si="75"/>
        <v>4563087.7910000002</v>
      </c>
      <c r="K181" s="163">
        <f t="shared" si="75"/>
        <v>4563087.7910000002</v>
      </c>
      <c r="L181" s="163">
        <f t="shared" si="75"/>
        <v>4563087.7910000002</v>
      </c>
    </row>
    <row r="182" spans="1:12" s="25" customFormat="1" x14ac:dyDescent="0.25">
      <c r="B182" s="25">
        <v>3</v>
      </c>
      <c r="C182" s="163"/>
      <c r="D182" s="163"/>
      <c r="E182" s="163">
        <f t="shared" si="75"/>
        <v>4563087.7910000002</v>
      </c>
      <c r="F182" s="163">
        <f t="shared" si="75"/>
        <v>4563087.7910000002</v>
      </c>
      <c r="G182" s="163">
        <f t="shared" si="75"/>
        <v>4563087.7910000002</v>
      </c>
      <c r="H182" s="163">
        <f t="shared" si="75"/>
        <v>4563087.7910000002</v>
      </c>
      <c r="I182" s="163">
        <f t="shared" si="75"/>
        <v>4563087.7910000002</v>
      </c>
      <c r="J182" s="163">
        <f t="shared" si="75"/>
        <v>4563087.7910000002</v>
      </c>
      <c r="K182" s="163">
        <f t="shared" si="75"/>
        <v>4563087.7910000002</v>
      </c>
      <c r="L182" s="163">
        <f t="shared" si="75"/>
        <v>4563087.7910000002</v>
      </c>
    </row>
    <row r="183" spans="1:12" s="25" customFormat="1" x14ac:dyDescent="0.25">
      <c r="B183" s="25">
        <v>4</v>
      </c>
      <c r="C183" s="163"/>
      <c r="D183" s="163"/>
      <c r="E183" s="163"/>
      <c r="F183" s="163">
        <f t="shared" si="75"/>
        <v>4563087.7910000002</v>
      </c>
      <c r="G183" s="163">
        <f t="shared" si="75"/>
        <v>4563087.7910000002</v>
      </c>
      <c r="H183" s="163">
        <f t="shared" si="75"/>
        <v>4563087.7910000002</v>
      </c>
      <c r="I183" s="163">
        <f t="shared" si="75"/>
        <v>4563087.7910000002</v>
      </c>
      <c r="J183" s="163">
        <f t="shared" si="75"/>
        <v>4563087.7910000002</v>
      </c>
      <c r="K183" s="163">
        <f t="shared" si="75"/>
        <v>4563087.7910000002</v>
      </c>
      <c r="L183" s="163">
        <f t="shared" si="75"/>
        <v>4563087.7910000002</v>
      </c>
    </row>
    <row r="184" spans="1:12" s="25" customFormat="1" x14ac:dyDescent="0.25">
      <c r="B184" s="25">
        <v>5</v>
      </c>
      <c r="C184" s="163"/>
      <c r="D184" s="163"/>
      <c r="E184" s="163"/>
      <c r="F184" s="163"/>
      <c r="G184" s="163">
        <f t="shared" si="75"/>
        <v>4563087.7910000002</v>
      </c>
      <c r="H184" s="163">
        <f t="shared" si="75"/>
        <v>4563087.7910000002</v>
      </c>
      <c r="I184" s="163">
        <f t="shared" si="75"/>
        <v>4563087.7910000002</v>
      </c>
      <c r="J184" s="163">
        <f t="shared" si="75"/>
        <v>4563087.7910000002</v>
      </c>
      <c r="K184" s="163">
        <f t="shared" si="75"/>
        <v>4563087.7910000002</v>
      </c>
      <c r="L184" s="163">
        <f t="shared" si="75"/>
        <v>4563087.7910000002</v>
      </c>
    </row>
    <row r="185" spans="1:12" s="25" customFormat="1" x14ac:dyDescent="0.25">
      <c r="B185" s="25">
        <v>6</v>
      </c>
      <c r="C185" s="163"/>
      <c r="D185" s="163"/>
      <c r="E185" s="163"/>
      <c r="F185" s="163"/>
      <c r="G185" s="163"/>
      <c r="H185" s="163">
        <f t="shared" si="75"/>
        <v>4563087.7910000002</v>
      </c>
      <c r="I185" s="163">
        <f t="shared" si="75"/>
        <v>4563087.7910000002</v>
      </c>
      <c r="J185" s="163">
        <f t="shared" si="75"/>
        <v>4563087.7910000002</v>
      </c>
      <c r="K185" s="163">
        <f t="shared" si="75"/>
        <v>4563087.7910000002</v>
      </c>
      <c r="L185" s="163">
        <f t="shared" si="75"/>
        <v>4563087.7910000002</v>
      </c>
    </row>
    <row r="186" spans="1:12" s="25" customFormat="1" x14ac:dyDescent="0.25">
      <c r="B186" s="25">
        <v>7</v>
      </c>
      <c r="C186" s="163"/>
      <c r="D186" s="163"/>
      <c r="E186" s="163"/>
      <c r="F186" s="163"/>
      <c r="G186" s="163"/>
      <c r="H186" s="163"/>
      <c r="I186" s="163">
        <f t="shared" si="75"/>
        <v>4563087.7910000002</v>
      </c>
      <c r="J186" s="163">
        <f t="shared" si="75"/>
        <v>4563087.7910000002</v>
      </c>
      <c r="K186" s="163">
        <f t="shared" si="75"/>
        <v>4563087.7910000002</v>
      </c>
      <c r="L186" s="163">
        <f t="shared" si="75"/>
        <v>4563087.7910000002</v>
      </c>
    </row>
    <row r="187" spans="1:12" s="25" customFormat="1" x14ac:dyDescent="0.25">
      <c r="B187" s="25">
        <v>8</v>
      </c>
      <c r="C187" s="163"/>
      <c r="D187" s="163"/>
      <c r="E187" s="163"/>
      <c r="F187" s="163"/>
      <c r="G187" s="163"/>
      <c r="H187" s="163"/>
      <c r="I187" s="163"/>
      <c r="J187" s="163">
        <f t="shared" si="75"/>
        <v>4563087.7910000002</v>
      </c>
      <c r="K187" s="163">
        <f t="shared" si="75"/>
        <v>4563087.7910000002</v>
      </c>
      <c r="L187" s="163">
        <f t="shared" si="75"/>
        <v>4563087.7910000002</v>
      </c>
    </row>
    <row r="188" spans="1:12" s="25" customFormat="1" x14ac:dyDescent="0.25">
      <c r="B188" s="25">
        <v>9</v>
      </c>
      <c r="C188" s="163"/>
      <c r="D188" s="163"/>
      <c r="E188" s="163"/>
      <c r="F188" s="163"/>
      <c r="G188" s="163"/>
      <c r="H188" s="163"/>
      <c r="I188" s="163"/>
      <c r="J188" s="163"/>
      <c r="K188" s="163">
        <f t="shared" si="75"/>
        <v>4563087.7910000002</v>
      </c>
      <c r="L188" s="163">
        <f t="shared" si="75"/>
        <v>4563087.7910000002</v>
      </c>
    </row>
    <row r="189" spans="1:12" s="25" customFormat="1" x14ac:dyDescent="0.25">
      <c r="B189" s="25">
        <v>10</v>
      </c>
      <c r="C189" s="163"/>
      <c r="D189" s="163"/>
      <c r="E189" s="163"/>
      <c r="F189" s="163"/>
      <c r="G189" s="163"/>
      <c r="H189" s="163"/>
      <c r="I189" s="163"/>
      <c r="J189" s="163"/>
      <c r="K189" s="163"/>
      <c r="L189" s="163">
        <f t="shared" si="75"/>
        <v>4563087.7910000002</v>
      </c>
    </row>
    <row r="190" spans="1:12" s="25" customFormat="1" x14ac:dyDescent="0.25">
      <c r="B190" s="25" t="s">
        <v>88</v>
      </c>
      <c r="C190" s="163">
        <f>SUM(C180:C189)</f>
        <v>4563087.7910000002</v>
      </c>
      <c r="D190" s="163">
        <f t="shared" ref="D190" si="76">SUM(D180:D189)</f>
        <v>9126175.5820000004</v>
      </c>
      <c r="E190" s="163">
        <f t="shared" ref="E190" si="77">SUM(E180:E189)</f>
        <v>13689263.373</v>
      </c>
      <c r="F190" s="163">
        <f t="shared" ref="F190" si="78">SUM(F180:F189)</f>
        <v>18252351.164000001</v>
      </c>
      <c r="G190" s="163">
        <f t="shared" ref="G190" si="79">SUM(G180:G189)</f>
        <v>22815438.955000002</v>
      </c>
      <c r="H190" s="163">
        <f t="shared" ref="H190" si="80">SUM(H180:H189)</f>
        <v>27378526.746000003</v>
      </c>
      <c r="I190" s="163">
        <f t="shared" ref="I190" si="81">SUM(I180:I189)</f>
        <v>31941614.537000004</v>
      </c>
      <c r="J190" s="163">
        <f t="shared" ref="J190" si="82">SUM(J180:J189)</f>
        <v>36504702.328000002</v>
      </c>
      <c r="K190" s="163">
        <f t="shared" ref="K190" si="83">SUM(K180:K189)</f>
        <v>41067790.119000003</v>
      </c>
      <c r="L190" s="163">
        <f t="shared" ref="L190" si="84">SUM(L180:L189)</f>
        <v>45630877.910000004</v>
      </c>
    </row>
    <row r="191" spans="1:12" s="25" customFormat="1" x14ac:dyDescent="0.25">
      <c r="C191" s="164">
        <f>C180+NPV(0.05,C181:C189)</f>
        <v>4563087.7910000002</v>
      </c>
      <c r="D191" s="164">
        <f t="shared" ref="D191:L191" si="85">D180+NPV(0.05,D181:D189)</f>
        <v>8908885.6871904768</v>
      </c>
      <c r="E191" s="164">
        <f t="shared" si="85"/>
        <v>13047740.826419502</v>
      </c>
      <c r="F191" s="164">
        <f t="shared" si="85"/>
        <v>16989507.625685241</v>
      </c>
      <c r="G191" s="164">
        <f t="shared" si="85"/>
        <v>20743571.244033564</v>
      </c>
      <c r="H191" s="164">
        <f t="shared" si="85"/>
        <v>24318869.928174824</v>
      </c>
      <c r="I191" s="164">
        <f t="shared" si="85"/>
        <v>27723916.29402364</v>
      </c>
      <c r="J191" s="164">
        <f t="shared" si="85"/>
        <v>30966817.59483204</v>
      </c>
      <c r="K191" s="164">
        <f t="shared" si="85"/>
        <v>34055295.024173364</v>
      </c>
      <c r="L191" s="164">
        <f t="shared" si="85"/>
        <v>36996702.099736534</v>
      </c>
    </row>
    <row r="192" spans="1:12" s="25" customFormat="1" x14ac:dyDescent="0.25"/>
    <row r="193" spans="1:12" s="25" customFormat="1" x14ac:dyDescent="0.25">
      <c r="C193" s="25">
        <v>1</v>
      </c>
      <c r="D193" s="25">
        <v>2</v>
      </c>
      <c r="E193" s="25">
        <v>3</v>
      </c>
      <c r="F193" s="25">
        <v>4</v>
      </c>
      <c r="G193" s="25">
        <v>5</v>
      </c>
      <c r="H193" s="25">
        <v>6</v>
      </c>
      <c r="I193" s="25">
        <v>7</v>
      </c>
      <c r="J193" s="25">
        <v>8</v>
      </c>
      <c r="K193" s="25">
        <v>9</v>
      </c>
      <c r="L193" s="25">
        <v>10</v>
      </c>
    </row>
    <row r="194" spans="1:12" s="25" customFormat="1" x14ac:dyDescent="0.25">
      <c r="A194" s="25" t="str">
        <f>$B$8</f>
        <v>Sky Park Offices</v>
      </c>
      <c r="B194" s="25">
        <v>1</v>
      </c>
      <c r="C194" s="163">
        <f>$BK$9/10</f>
        <v>3180255.8375599999</v>
      </c>
      <c r="D194" s="163">
        <f t="shared" ref="D194:L203" si="86">$BK$9/10</f>
        <v>3180255.8375599999</v>
      </c>
      <c r="E194" s="163">
        <f t="shared" si="86"/>
        <v>3180255.8375599999</v>
      </c>
      <c r="F194" s="163">
        <f t="shared" si="86"/>
        <v>3180255.8375599999</v>
      </c>
      <c r="G194" s="163">
        <f t="shared" si="86"/>
        <v>3180255.8375599999</v>
      </c>
      <c r="H194" s="163">
        <f t="shared" si="86"/>
        <v>3180255.8375599999</v>
      </c>
      <c r="I194" s="163">
        <f t="shared" si="86"/>
        <v>3180255.8375599999</v>
      </c>
      <c r="J194" s="163">
        <f t="shared" si="86"/>
        <v>3180255.8375599999</v>
      </c>
      <c r="K194" s="163">
        <f t="shared" si="86"/>
        <v>3180255.8375599999</v>
      </c>
      <c r="L194" s="163">
        <f t="shared" si="86"/>
        <v>3180255.8375599999</v>
      </c>
    </row>
    <row r="195" spans="1:12" s="25" customFormat="1" x14ac:dyDescent="0.25">
      <c r="B195" s="25">
        <v>2</v>
      </c>
      <c r="C195" s="163"/>
      <c r="D195" s="163">
        <f t="shared" si="86"/>
        <v>3180255.8375599999</v>
      </c>
      <c r="E195" s="163">
        <f t="shared" si="86"/>
        <v>3180255.8375599999</v>
      </c>
      <c r="F195" s="163">
        <f t="shared" si="86"/>
        <v>3180255.8375599999</v>
      </c>
      <c r="G195" s="163">
        <f t="shared" si="86"/>
        <v>3180255.8375599999</v>
      </c>
      <c r="H195" s="163">
        <f t="shared" si="86"/>
        <v>3180255.8375599999</v>
      </c>
      <c r="I195" s="163">
        <f t="shared" si="86"/>
        <v>3180255.8375599999</v>
      </c>
      <c r="J195" s="163">
        <f t="shared" si="86"/>
        <v>3180255.8375599999</v>
      </c>
      <c r="K195" s="163">
        <f t="shared" si="86"/>
        <v>3180255.8375599999</v>
      </c>
      <c r="L195" s="163">
        <f t="shared" si="86"/>
        <v>3180255.8375599999</v>
      </c>
    </row>
    <row r="196" spans="1:12" s="25" customFormat="1" x14ac:dyDescent="0.25">
      <c r="B196" s="25">
        <v>3</v>
      </c>
      <c r="C196" s="163"/>
      <c r="D196" s="163"/>
      <c r="E196" s="163">
        <f t="shared" si="86"/>
        <v>3180255.8375599999</v>
      </c>
      <c r="F196" s="163">
        <f t="shared" si="86"/>
        <v>3180255.8375599999</v>
      </c>
      <c r="G196" s="163">
        <f t="shared" si="86"/>
        <v>3180255.8375599999</v>
      </c>
      <c r="H196" s="163">
        <f t="shared" si="86"/>
        <v>3180255.8375599999</v>
      </c>
      <c r="I196" s="163">
        <f t="shared" si="86"/>
        <v>3180255.8375599999</v>
      </c>
      <c r="J196" s="163">
        <f t="shared" si="86"/>
        <v>3180255.8375599999</v>
      </c>
      <c r="K196" s="163">
        <f t="shared" si="86"/>
        <v>3180255.8375599999</v>
      </c>
      <c r="L196" s="163">
        <f t="shared" si="86"/>
        <v>3180255.8375599999</v>
      </c>
    </row>
    <row r="197" spans="1:12" s="25" customFormat="1" x14ac:dyDescent="0.25">
      <c r="B197" s="25">
        <v>4</v>
      </c>
      <c r="C197" s="163"/>
      <c r="D197" s="163"/>
      <c r="E197" s="163"/>
      <c r="F197" s="163">
        <f t="shared" si="86"/>
        <v>3180255.8375599999</v>
      </c>
      <c r="G197" s="163">
        <f t="shared" si="86"/>
        <v>3180255.8375599999</v>
      </c>
      <c r="H197" s="163">
        <f t="shared" si="86"/>
        <v>3180255.8375599999</v>
      </c>
      <c r="I197" s="163">
        <f t="shared" si="86"/>
        <v>3180255.8375599999</v>
      </c>
      <c r="J197" s="163">
        <f t="shared" si="86"/>
        <v>3180255.8375599999</v>
      </c>
      <c r="K197" s="163">
        <f t="shared" si="86"/>
        <v>3180255.8375599999</v>
      </c>
      <c r="L197" s="163">
        <f t="shared" si="86"/>
        <v>3180255.8375599999</v>
      </c>
    </row>
    <row r="198" spans="1:12" s="25" customFormat="1" x14ac:dyDescent="0.25">
      <c r="B198" s="25">
        <v>5</v>
      </c>
      <c r="C198" s="163"/>
      <c r="D198" s="163"/>
      <c r="E198" s="163"/>
      <c r="F198" s="163"/>
      <c r="G198" s="163">
        <f t="shared" si="86"/>
        <v>3180255.8375599999</v>
      </c>
      <c r="H198" s="163">
        <f t="shared" si="86"/>
        <v>3180255.8375599999</v>
      </c>
      <c r="I198" s="163">
        <f t="shared" si="86"/>
        <v>3180255.8375599999</v>
      </c>
      <c r="J198" s="163">
        <f t="shared" si="86"/>
        <v>3180255.8375599999</v>
      </c>
      <c r="K198" s="163">
        <f t="shared" si="86"/>
        <v>3180255.8375599999</v>
      </c>
      <c r="L198" s="163">
        <f t="shared" si="86"/>
        <v>3180255.8375599999</v>
      </c>
    </row>
    <row r="199" spans="1:12" s="25" customFormat="1" x14ac:dyDescent="0.25">
      <c r="B199" s="25">
        <v>6</v>
      </c>
      <c r="C199" s="163"/>
      <c r="D199" s="163"/>
      <c r="E199" s="163"/>
      <c r="F199" s="163"/>
      <c r="G199" s="163"/>
      <c r="H199" s="163">
        <f t="shared" si="86"/>
        <v>3180255.8375599999</v>
      </c>
      <c r="I199" s="163">
        <f t="shared" si="86"/>
        <v>3180255.8375599999</v>
      </c>
      <c r="J199" s="163">
        <f t="shared" si="86"/>
        <v>3180255.8375599999</v>
      </c>
      <c r="K199" s="163">
        <f t="shared" si="86"/>
        <v>3180255.8375599999</v>
      </c>
      <c r="L199" s="163">
        <f t="shared" si="86"/>
        <v>3180255.8375599999</v>
      </c>
    </row>
    <row r="200" spans="1:12" s="25" customFormat="1" x14ac:dyDescent="0.25">
      <c r="B200" s="25">
        <v>7</v>
      </c>
      <c r="C200" s="163"/>
      <c r="D200" s="163"/>
      <c r="E200" s="163"/>
      <c r="F200" s="163"/>
      <c r="G200" s="163"/>
      <c r="H200" s="163"/>
      <c r="I200" s="163">
        <f t="shared" si="86"/>
        <v>3180255.8375599999</v>
      </c>
      <c r="J200" s="163">
        <f t="shared" si="86"/>
        <v>3180255.8375599999</v>
      </c>
      <c r="K200" s="163">
        <f t="shared" si="86"/>
        <v>3180255.8375599999</v>
      </c>
      <c r="L200" s="163">
        <f t="shared" si="86"/>
        <v>3180255.8375599999</v>
      </c>
    </row>
    <row r="201" spans="1:12" s="25" customFormat="1" x14ac:dyDescent="0.25">
      <c r="B201" s="25">
        <v>8</v>
      </c>
      <c r="C201" s="163"/>
      <c r="D201" s="163"/>
      <c r="E201" s="163"/>
      <c r="F201" s="163"/>
      <c r="G201" s="163"/>
      <c r="H201" s="163"/>
      <c r="I201" s="163"/>
      <c r="J201" s="163">
        <f t="shared" si="86"/>
        <v>3180255.8375599999</v>
      </c>
      <c r="K201" s="163">
        <f t="shared" si="86"/>
        <v>3180255.8375599999</v>
      </c>
      <c r="L201" s="163">
        <f t="shared" si="86"/>
        <v>3180255.8375599999</v>
      </c>
    </row>
    <row r="202" spans="1:12" s="25" customFormat="1" x14ac:dyDescent="0.25">
      <c r="B202" s="25">
        <v>9</v>
      </c>
      <c r="C202" s="163"/>
      <c r="D202" s="163"/>
      <c r="E202" s="163"/>
      <c r="F202" s="163"/>
      <c r="G202" s="163"/>
      <c r="H202" s="163"/>
      <c r="I202" s="163"/>
      <c r="J202" s="163"/>
      <c r="K202" s="163">
        <f t="shared" si="86"/>
        <v>3180255.8375599999</v>
      </c>
      <c r="L202" s="163">
        <f t="shared" si="86"/>
        <v>3180255.8375599999</v>
      </c>
    </row>
    <row r="203" spans="1:12" s="25" customFormat="1" x14ac:dyDescent="0.25">
      <c r="B203" s="25">
        <v>10</v>
      </c>
      <c r="C203" s="163"/>
      <c r="D203" s="163"/>
      <c r="E203" s="163"/>
      <c r="F203" s="163"/>
      <c r="G203" s="163"/>
      <c r="H203" s="163"/>
      <c r="I203" s="163"/>
      <c r="J203" s="163"/>
      <c r="K203" s="163"/>
      <c r="L203" s="163">
        <f t="shared" si="86"/>
        <v>3180255.8375599999</v>
      </c>
    </row>
    <row r="204" spans="1:12" s="25" customFormat="1" x14ac:dyDescent="0.25">
      <c r="B204" s="25" t="s">
        <v>88</v>
      </c>
      <c r="C204" s="163">
        <f>SUM(C194:C203)</f>
        <v>3180255.8375599999</v>
      </c>
      <c r="D204" s="163">
        <f t="shared" ref="D204" si="87">SUM(D194:D203)</f>
        <v>6360511.6751199998</v>
      </c>
      <c r="E204" s="163">
        <f t="shared" ref="E204" si="88">SUM(E194:E203)</f>
        <v>9540767.5126799997</v>
      </c>
      <c r="F204" s="163">
        <f t="shared" ref="F204" si="89">SUM(F194:F203)</f>
        <v>12721023.35024</v>
      </c>
      <c r="G204" s="163">
        <f t="shared" ref="G204" si="90">SUM(G194:G203)</f>
        <v>15901279.187799999</v>
      </c>
      <c r="H204" s="163">
        <f t="shared" ref="H204" si="91">SUM(H194:H203)</f>
        <v>19081535.025359999</v>
      </c>
      <c r="I204" s="163">
        <f t="shared" ref="I204" si="92">SUM(I194:I203)</f>
        <v>22261790.862920001</v>
      </c>
      <c r="J204" s="163">
        <f t="shared" ref="J204" si="93">SUM(J194:J203)</f>
        <v>25442046.700479999</v>
      </c>
      <c r="K204" s="163">
        <f t="shared" ref="K204" si="94">SUM(K194:K203)</f>
        <v>28622302.538039997</v>
      </c>
      <c r="L204" s="163">
        <f t="shared" ref="L204" si="95">SUM(L194:L203)</f>
        <v>31802558.375599995</v>
      </c>
    </row>
    <row r="205" spans="1:12" s="25" customFormat="1" x14ac:dyDescent="0.25">
      <c r="C205" s="164">
        <f>C194+NPV(0.05,C195:C203)</f>
        <v>3180255.8375599999</v>
      </c>
      <c r="D205" s="164">
        <f t="shared" ref="D205:L205" si="96">D194+NPV(0.05,D195:D203)</f>
        <v>6209070.9209504761</v>
      </c>
      <c r="E205" s="164">
        <f t="shared" si="96"/>
        <v>9093656.7146556899</v>
      </c>
      <c r="F205" s="164">
        <f t="shared" si="96"/>
        <v>11840881.280089229</v>
      </c>
      <c r="G205" s="164">
        <f t="shared" si="96"/>
        <v>14457285.628121171</v>
      </c>
      <c r="H205" s="164">
        <f t="shared" si="96"/>
        <v>16949099.292913496</v>
      </c>
      <c r="I205" s="164">
        <f t="shared" si="96"/>
        <v>19322255.164144281</v>
      </c>
      <c r="J205" s="164">
        <f t="shared" si="96"/>
        <v>21582403.612935506</v>
      </c>
      <c r="K205" s="164">
        <f t="shared" si="96"/>
        <v>23734925.945117623</v>
      </c>
      <c r="L205" s="164">
        <f t="shared" si="96"/>
        <v>25784947.213862494</v>
      </c>
    </row>
    <row r="206" spans="1:12" s="25" customFormat="1" x14ac:dyDescent="0.25"/>
    <row r="207" spans="1:12" s="25" customFormat="1" x14ac:dyDescent="0.25"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</row>
    <row r="208" spans="1:12" s="25" customFormat="1" x14ac:dyDescent="0.25">
      <c r="A208" s="25" t="str">
        <f>$B$8</f>
        <v>Sky Park Offices</v>
      </c>
      <c r="B208" s="25">
        <v>1</v>
      </c>
      <c r="C208" s="163">
        <f>$BK$10/10</f>
        <v>3365323.8254</v>
      </c>
      <c r="D208" s="163">
        <f t="shared" ref="D208:L217" si="97">$BK$10/10</f>
        <v>3365323.8254</v>
      </c>
      <c r="E208" s="163">
        <f t="shared" si="97"/>
        <v>3365323.8254</v>
      </c>
      <c r="F208" s="163">
        <f t="shared" si="97"/>
        <v>3365323.8254</v>
      </c>
      <c r="G208" s="163">
        <f t="shared" si="97"/>
        <v>3365323.8254</v>
      </c>
      <c r="H208" s="163">
        <f t="shared" si="97"/>
        <v>3365323.8254</v>
      </c>
      <c r="I208" s="163">
        <f t="shared" si="97"/>
        <v>3365323.8254</v>
      </c>
      <c r="J208" s="163">
        <f t="shared" si="97"/>
        <v>3365323.8254</v>
      </c>
      <c r="K208" s="163">
        <f t="shared" si="97"/>
        <v>3365323.8254</v>
      </c>
      <c r="L208" s="163">
        <f t="shared" si="97"/>
        <v>3365323.8254</v>
      </c>
    </row>
    <row r="209" spans="1:12" s="25" customFormat="1" x14ac:dyDescent="0.25">
      <c r="B209" s="25">
        <v>2</v>
      </c>
      <c r="C209" s="163"/>
      <c r="D209" s="163">
        <f t="shared" si="97"/>
        <v>3365323.8254</v>
      </c>
      <c r="E209" s="163">
        <f t="shared" si="97"/>
        <v>3365323.8254</v>
      </c>
      <c r="F209" s="163">
        <f t="shared" si="97"/>
        <v>3365323.8254</v>
      </c>
      <c r="G209" s="163">
        <f t="shared" si="97"/>
        <v>3365323.8254</v>
      </c>
      <c r="H209" s="163">
        <f t="shared" si="97"/>
        <v>3365323.8254</v>
      </c>
      <c r="I209" s="163">
        <f t="shared" si="97"/>
        <v>3365323.8254</v>
      </c>
      <c r="J209" s="163">
        <f t="shared" si="97"/>
        <v>3365323.8254</v>
      </c>
      <c r="K209" s="163">
        <f t="shared" si="97"/>
        <v>3365323.8254</v>
      </c>
      <c r="L209" s="163">
        <f t="shared" si="97"/>
        <v>3365323.8254</v>
      </c>
    </row>
    <row r="210" spans="1:12" s="25" customFormat="1" x14ac:dyDescent="0.25">
      <c r="B210" s="25">
        <v>3</v>
      </c>
      <c r="C210" s="163"/>
      <c r="D210" s="163"/>
      <c r="E210" s="163">
        <f t="shared" si="97"/>
        <v>3365323.8254</v>
      </c>
      <c r="F210" s="163">
        <f t="shared" si="97"/>
        <v>3365323.8254</v>
      </c>
      <c r="G210" s="163">
        <f t="shared" si="97"/>
        <v>3365323.8254</v>
      </c>
      <c r="H210" s="163">
        <f t="shared" si="97"/>
        <v>3365323.8254</v>
      </c>
      <c r="I210" s="163">
        <f t="shared" si="97"/>
        <v>3365323.8254</v>
      </c>
      <c r="J210" s="163">
        <f t="shared" si="97"/>
        <v>3365323.8254</v>
      </c>
      <c r="K210" s="163">
        <f t="shared" si="97"/>
        <v>3365323.8254</v>
      </c>
      <c r="L210" s="163">
        <f t="shared" si="97"/>
        <v>3365323.8254</v>
      </c>
    </row>
    <row r="211" spans="1:12" s="25" customFormat="1" x14ac:dyDescent="0.25">
      <c r="B211" s="25">
        <v>4</v>
      </c>
      <c r="C211" s="163"/>
      <c r="D211" s="163"/>
      <c r="E211" s="163"/>
      <c r="F211" s="163">
        <f t="shared" si="97"/>
        <v>3365323.8254</v>
      </c>
      <c r="G211" s="163">
        <f t="shared" si="97"/>
        <v>3365323.8254</v>
      </c>
      <c r="H211" s="163">
        <f t="shared" si="97"/>
        <v>3365323.8254</v>
      </c>
      <c r="I211" s="163">
        <f t="shared" si="97"/>
        <v>3365323.8254</v>
      </c>
      <c r="J211" s="163">
        <f t="shared" si="97"/>
        <v>3365323.8254</v>
      </c>
      <c r="K211" s="163">
        <f t="shared" si="97"/>
        <v>3365323.8254</v>
      </c>
      <c r="L211" s="163">
        <f t="shared" si="97"/>
        <v>3365323.8254</v>
      </c>
    </row>
    <row r="212" spans="1:12" s="25" customFormat="1" x14ac:dyDescent="0.25">
      <c r="B212" s="25">
        <v>5</v>
      </c>
      <c r="C212" s="163"/>
      <c r="D212" s="163"/>
      <c r="E212" s="163"/>
      <c r="F212" s="163"/>
      <c r="G212" s="163">
        <f t="shared" si="97"/>
        <v>3365323.8254</v>
      </c>
      <c r="H212" s="163">
        <f t="shared" si="97"/>
        <v>3365323.8254</v>
      </c>
      <c r="I212" s="163">
        <f t="shared" si="97"/>
        <v>3365323.8254</v>
      </c>
      <c r="J212" s="163">
        <f t="shared" si="97"/>
        <v>3365323.8254</v>
      </c>
      <c r="K212" s="163">
        <f t="shared" si="97"/>
        <v>3365323.8254</v>
      </c>
      <c r="L212" s="163">
        <f t="shared" si="97"/>
        <v>3365323.8254</v>
      </c>
    </row>
    <row r="213" spans="1:12" s="25" customFormat="1" x14ac:dyDescent="0.25">
      <c r="B213" s="25">
        <v>6</v>
      </c>
      <c r="C213" s="163"/>
      <c r="D213" s="163"/>
      <c r="E213" s="163"/>
      <c r="F213" s="163"/>
      <c r="G213" s="163"/>
      <c r="H213" s="163">
        <f t="shared" si="97"/>
        <v>3365323.8254</v>
      </c>
      <c r="I213" s="163">
        <f t="shared" si="97"/>
        <v>3365323.8254</v>
      </c>
      <c r="J213" s="163">
        <f t="shared" si="97"/>
        <v>3365323.8254</v>
      </c>
      <c r="K213" s="163">
        <f t="shared" si="97"/>
        <v>3365323.8254</v>
      </c>
      <c r="L213" s="163">
        <f t="shared" si="97"/>
        <v>3365323.8254</v>
      </c>
    </row>
    <row r="214" spans="1:12" s="25" customFormat="1" x14ac:dyDescent="0.25">
      <c r="B214" s="25">
        <v>7</v>
      </c>
      <c r="C214" s="163"/>
      <c r="D214" s="163"/>
      <c r="E214" s="163"/>
      <c r="F214" s="163"/>
      <c r="G214" s="163"/>
      <c r="H214" s="163"/>
      <c r="I214" s="163">
        <f t="shared" si="97"/>
        <v>3365323.8254</v>
      </c>
      <c r="J214" s="163">
        <f t="shared" si="97"/>
        <v>3365323.8254</v>
      </c>
      <c r="K214" s="163">
        <f t="shared" si="97"/>
        <v>3365323.8254</v>
      </c>
      <c r="L214" s="163">
        <f t="shared" si="97"/>
        <v>3365323.8254</v>
      </c>
    </row>
    <row r="215" spans="1:12" s="25" customFormat="1" x14ac:dyDescent="0.25">
      <c r="B215" s="25">
        <v>8</v>
      </c>
      <c r="C215" s="163"/>
      <c r="D215" s="163"/>
      <c r="E215" s="163"/>
      <c r="F215" s="163"/>
      <c r="G215" s="163"/>
      <c r="H215" s="163"/>
      <c r="I215" s="163"/>
      <c r="J215" s="163">
        <f t="shared" si="97"/>
        <v>3365323.8254</v>
      </c>
      <c r="K215" s="163">
        <f t="shared" si="97"/>
        <v>3365323.8254</v>
      </c>
      <c r="L215" s="163">
        <f t="shared" si="97"/>
        <v>3365323.8254</v>
      </c>
    </row>
    <row r="216" spans="1:12" s="25" customFormat="1" x14ac:dyDescent="0.25">
      <c r="B216" s="25">
        <v>9</v>
      </c>
      <c r="C216" s="163"/>
      <c r="D216" s="163"/>
      <c r="E216" s="163"/>
      <c r="F216" s="163"/>
      <c r="G216" s="163"/>
      <c r="H216" s="163"/>
      <c r="I216" s="163"/>
      <c r="J216" s="163"/>
      <c r="K216" s="163">
        <f t="shared" si="97"/>
        <v>3365323.8254</v>
      </c>
      <c r="L216" s="163">
        <f t="shared" si="97"/>
        <v>3365323.8254</v>
      </c>
    </row>
    <row r="217" spans="1:12" s="25" customFormat="1" x14ac:dyDescent="0.25">
      <c r="B217" s="25">
        <v>10</v>
      </c>
      <c r="C217" s="163"/>
      <c r="D217" s="163"/>
      <c r="E217" s="163"/>
      <c r="F217" s="163"/>
      <c r="G217" s="163"/>
      <c r="H217" s="163"/>
      <c r="I217" s="163"/>
      <c r="J217" s="163"/>
      <c r="K217" s="163"/>
      <c r="L217" s="163">
        <f t="shared" si="97"/>
        <v>3365323.8254</v>
      </c>
    </row>
    <row r="218" spans="1:12" s="25" customFormat="1" x14ac:dyDescent="0.25">
      <c r="B218" s="25" t="s">
        <v>88</v>
      </c>
      <c r="C218" s="163">
        <f>SUM(C208:C217)</f>
        <v>3365323.8254</v>
      </c>
      <c r="D218" s="163">
        <f t="shared" ref="D218" si="98">SUM(D208:D217)</f>
        <v>6730647.6507999999</v>
      </c>
      <c r="E218" s="163">
        <f t="shared" ref="E218" si="99">SUM(E208:E217)</f>
        <v>10095971.476199999</v>
      </c>
      <c r="F218" s="163">
        <f t="shared" ref="F218" si="100">SUM(F208:F217)</f>
        <v>13461295.3016</v>
      </c>
      <c r="G218" s="163">
        <f t="shared" ref="G218" si="101">SUM(G208:G217)</f>
        <v>16826619.127</v>
      </c>
      <c r="H218" s="163">
        <f t="shared" ref="H218" si="102">SUM(H208:H217)</f>
        <v>20191942.952399999</v>
      </c>
      <c r="I218" s="163">
        <f t="shared" ref="I218" si="103">SUM(I208:I217)</f>
        <v>23557266.777799997</v>
      </c>
      <c r="J218" s="163">
        <f t="shared" ref="J218" si="104">SUM(J208:J217)</f>
        <v>26922590.603199996</v>
      </c>
      <c r="K218" s="163">
        <f t="shared" ref="K218" si="105">SUM(K208:K217)</f>
        <v>30287914.428599995</v>
      </c>
      <c r="L218" s="163">
        <f t="shared" ref="L218" si="106">SUM(L208:L217)</f>
        <v>33653238.253999993</v>
      </c>
    </row>
    <row r="219" spans="1:12" s="25" customFormat="1" x14ac:dyDescent="0.25">
      <c r="C219" s="164">
        <f>C208+NPV(0.05,C209:C217)</f>
        <v>3365323.8254</v>
      </c>
      <c r="D219" s="164">
        <f t="shared" ref="D219:L219" si="107">D208+NPV(0.05,D209:D217)</f>
        <v>6570394.1353047621</v>
      </c>
      <c r="E219" s="164">
        <f t="shared" si="107"/>
        <v>9622842.0494997725</v>
      </c>
      <c r="F219" s="164">
        <f t="shared" si="107"/>
        <v>12529935.301114069</v>
      </c>
      <c r="G219" s="164">
        <f t="shared" si="107"/>
        <v>15298595.540746732</v>
      </c>
      <c r="H219" s="164">
        <f t="shared" si="107"/>
        <v>17935414.816587362</v>
      </c>
      <c r="I219" s="164">
        <f t="shared" si="107"/>
        <v>20446671.269768916</v>
      </c>
      <c r="J219" s="164">
        <f t="shared" si="107"/>
        <v>22838344.082322776</v>
      </c>
      <c r="K219" s="164">
        <f t="shared" si="107"/>
        <v>25116127.71332645</v>
      </c>
      <c r="L219" s="164">
        <f t="shared" si="107"/>
        <v>27285445.457139477</v>
      </c>
    </row>
    <row r="220" spans="1:12" s="25" customFormat="1" x14ac:dyDescent="0.25"/>
    <row r="221" spans="1:12" s="25" customFormat="1" x14ac:dyDescent="0.25">
      <c r="C221" s="25">
        <v>1</v>
      </c>
      <c r="D221" s="25">
        <v>2</v>
      </c>
      <c r="E221" s="25">
        <v>3</v>
      </c>
      <c r="F221" s="25">
        <v>4</v>
      </c>
      <c r="G221" s="25">
        <v>5</v>
      </c>
      <c r="H221" s="25">
        <v>6</v>
      </c>
      <c r="I221" s="25">
        <v>7</v>
      </c>
      <c r="J221" s="25">
        <v>8</v>
      </c>
      <c r="K221" s="25">
        <v>9</v>
      </c>
      <c r="L221" s="25">
        <v>10</v>
      </c>
    </row>
    <row r="222" spans="1:12" s="25" customFormat="1" x14ac:dyDescent="0.25">
      <c r="A222" s="25" t="str">
        <f>$B$8</f>
        <v>Sky Park Offices</v>
      </c>
      <c r="B222" s="25">
        <v>1</v>
      </c>
      <c r="C222" s="163">
        <f>$BK$11/10</f>
        <v>3222777.4852399998</v>
      </c>
      <c r="D222" s="163">
        <f t="shared" ref="D222:L231" si="108">$BK$11/10</f>
        <v>3222777.4852399998</v>
      </c>
      <c r="E222" s="163">
        <f t="shared" si="108"/>
        <v>3222777.4852399998</v>
      </c>
      <c r="F222" s="163">
        <f t="shared" si="108"/>
        <v>3222777.4852399998</v>
      </c>
      <c r="G222" s="163">
        <f t="shared" si="108"/>
        <v>3222777.4852399998</v>
      </c>
      <c r="H222" s="163">
        <f t="shared" si="108"/>
        <v>3222777.4852399998</v>
      </c>
      <c r="I222" s="163">
        <f t="shared" si="108"/>
        <v>3222777.4852399998</v>
      </c>
      <c r="J222" s="163">
        <f t="shared" si="108"/>
        <v>3222777.4852399998</v>
      </c>
      <c r="K222" s="163">
        <f t="shared" si="108"/>
        <v>3222777.4852399998</v>
      </c>
      <c r="L222" s="163">
        <f t="shared" si="108"/>
        <v>3222777.4852399998</v>
      </c>
    </row>
    <row r="223" spans="1:12" s="25" customFormat="1" x14ac:dyDescent="0.25">
      <c r="B223" s="25">
        <v>2</v>
      </c>
      <c r="C223" s="163"/>
      <c r="D223" s="163">
        <f t="shared" si="108"/>
        <v>3222777.4852399998</v>
      </c>
      <c r="E223" s="163">
        <f t="shared" si="108"/>
        <v>3222777.4852399998</v>
      </c>
      <c r="F223" s="163">
        <f t="shared" si="108"/>
        <v>3222777.4852399998</v>
      </c>
      <c r="G223" s="163">
        <f t="shared" si="108"/>
        <v>3222777.4852399998</v>
      </c>
      <c r="H223" s="163">
        <f t="shared" si="108"/>
        <v>3222777.4852399998</v>
      </c>
      <c r="I223" s="163">
        <f t="shared" si="108"/>
        <v>3222777.4852399998</v>
      </c>
      <c r="J223" s="163">
        <f t="shared" si="108"/>
        <v>3222777.4852399998</v>
      </c>
      <c r="K223" s="163">
        <f t="shared" si="108"/>
        <v>3222777.4852399998</v>
      </c>
      <c r="L223" s="163">
        <f t="shared" si="108"/>
        <v>3222777.4852399998</v>
      </c>
    </row>
    <row r="224" spans="1:12" s="25" customFormat="1" x14ac:dyDescent="0.25">
      <c r="B224" s="25">
        <v>3</v>
      </c>
      <c r="C224" s="163"/>
      <c r="D224" s="163"/>
      <c r="E224" s="163">
        <f t="shared" si="108"/>
        <v>3222777.4852399998</v>
      </c>
      <c r="F224" s="163">
        <f t="shared" si="108"/>
        <v>3222777.4852399998</v>
      </c>
      <c r="G224" s="163">
        <f t="shared" si="108"/>
        <v>3222777.4852399998</v>
      </c>
      <c r="H224" s="163">
        <f t="shared" si="108"/>
        <v>3222777.4852399998</v>
      </c>
      <c r="I224" s="163">
        <f t="shared" si="108"/>
        <v>3222777.4852399998</v>
      </c>
      <c r="J224" s="163">
        <f t="shared" si="108"/>
        <v>3222777.4852399998</v>
      </c>
      <c r="K224" s="163">
        <f t="shared" si="108"/>
        <v>3222777.4852399998</v>
      </c>
      <c r="L224" s="163">
        <f t="shared" si="108"/>
        <v>3222777.4852399998</v>
      </c>
    </row>
    <row r="225" spans="1:12" s="25" customFormat="1" x14ac:dyDescent="0.25">
      <c r="B225" s="25">
        <v>4</v>
      </c>
      <c r="C225" s="163"/>
      <c r="D225" s="163"/>
      <c r="E225" s="163"/>
      <c r="F225" s="163">
        <f t="shared" si="108"/>
        <v>3222777.4852399998</v>
      </c>
      <c r="G225" s="163">
        <f t="shared" si="108"/>
        <v>3222777.4852399998</v>
      </c>
      <c r="H225" s="163">
        <f t="shared" si="108"/>
        <v>3222777.4852399998</v>
      </c>
      <c r="I225" s="163">
        <f t="shared" si="108"/>
        <v>3222777.4852399998</v>
      </c>
      <c r="J225" s="163">
        <f t="shared" si="108"/>
        <v>3222777.4852399998</v>
      </c>
      <c r="K225" s="163">
        <f t="shared" si="108"/>
        <v>3222777.4852399998</v>
      </c>
      <c r="L225" s="163">
        <f t="shared" si="108"/>
        <v>3222777.4852399998</v>
      </c>
    </row>
    <row r="226" spans="1:12" s="25" customFormat="1" x14ac:dyDescent="0.25">
      <c r="B226" s="25">
        <v>5</v>
      </c>
      <c r="C226" s="163"/>
      <c r="D226" s="163"/>
      <c r="E226" s="163"/>
      <c r="F226" s="163"/>
      <c r="G226" s="163">
        <f t="shared" si="108"/>
        <v>3222777.4852399998</v>
      </c>
      <c r="H226" s="163">
        <f t="shared" si="108"/>
        <v>3222777.4852399998</v>
      </c>
      <c r="I226" s="163">
        <f t="shared" si="108"/>
        <v>3222777.4852399998</v>
      </c>
      <c r="J226" s="163">
        <f t="shared" si="108"/>
        <v>3222777.4852399998</v>
      </c>
      <c r="K226" s="163">
        <f t="shared" si="108"/>
        <v>3222777.4852399998</v>
      </c>
      <c r="L226" s="163">
        <f t="shared" si="108"/>
        <v>3222777.4852399998</v>
      </c>
    </row>
    <row r="227" spans="1:12" s="25" customFormat="1" x14ac:dyDescent="0.25">
      <c r="B227" s="25">
        <v>6</v>
      </c>
      <c r="C227" s="163"/>
      <c r="D227" s="163"/>
      <c r="E227" s="163"/>
      <c r="F227" s="163"/>
      <c r="G227" s="163"/>
      <c r="H227" s="163">
        <f t="shared" si="108"/>
        <v>3222777.4852399998</v>
      </c>
      <c r="I227" s="163">
        <f t="shared" si="108"/>
        <v>3222777.4852399998</v>
      </c>
      <c r="J227" s="163">
        <f t="shared" si="108"/>
        <v>3222777.4852399998</v>
      </c>
      <c r="K227" s="163">
        <f t="shared" si="108"/>
        <v>3222777.4852399998</v>
      </c>
      <c r="L227" s="163">
        <f t="shared" si="108"/>
        <v>3222777.4852399998</v>
      </c>
    </row>
    <row r="228" spans="1:12" s="25" customFormat="1" x14ac:dyDescent="0.25">
      <c r="B228" s="25">
        <v>7</v>
      </c>
      <c r="C228" s="163"/>
      <c r="D228" s="163"/>
      <c r="E228" s="163"/>
      <c r="F228" s="163"/>
      <c r="G228" s="163"/>
      <c r="H228" s="163"/>
      <c r="I228" s="163">
        <f t="shared" si="108"/>
        <v>3222777.4852399998</v>
      </c>
      <c r="J228" s="163">
        <f t="shared" si="108"/>
        <v>3222777.4852399998</v>
      </c>
      <c r="K228" s="163">
        <f t="shared" si="108"/>
        <v>3222777.4852399998</v>
      </c>
      <c r="L228" s="163">
        <f t="shared" si="108"/>
        <v>3222777.4852399998</v>
      </c>
    </row>
    <row r="229" spans="1:12" s="25" customFormat="1" x14ac:dyDescent="0.25">
      <c r="B229" s="25">
        <v>8</v>
      </c>
      <c r="C229" s="163"/>
      <c r="D229" s="163"/>
      <c r="E229" s="163"/>
      <c r="F229" s="163"/>
      <c r="G229" s="163"/>
      <c r="H229" s="163"/>
      <c r="I229" s="163"/>
      <c r="J229" s="163">
        <f t="shared" si="108"/>
        <v>3222777.4852399998</v>
      </c>
      <c r="K229" s="163">
        <f t="shared" si="108"/>
        <v>3222777.4852399998</v>
      </c>
      <c r="L229" s="163">
        <f t="shared" si="108"/>
        <v>3222777.4852399998</v>
      </c>
    </row>
    <row r="230" spans="1:12" s="25" customFormat="1" x14ac:dyDescent="0.25">
      <c r="B230" s="25">
        <v>9</v>
      </c>
      <c r="C230" s="163"/>
      <c r="D230" s="163"/>
      <c r="E230" s="163"/>
      <c r="F230" s="163"/>
      <c r="G230" s="163"/>
      <c r="H230" s="163"/>
      <c r="I230" s="163"/>
      <c r="J230" s="163"/>
      <c r="K230" s="163">
        <f t="shared" si="108"/>
        <v>3222777.4852399998</v>
      </c>
      <c r="L230" s="163">
        <f t="shared" si="108"/>
        <v>3222777.4852399998</v>
      </c>
    </row>
    <row r="231" spans="1:12" s="25" customFormat="1" x14ac:dyDescent="0.25">
      <c r="B231" s="25">
        <v>10</v>
      </c>
      <c r="C231" s="163"/>
      <c r="D231" s="163"/>
      <c r="E231" s="163"/>
      <c r="F231" s="163"/>
      <c r="G231" s="163"/>
      <c r="H231" s="163"/>
      <c r="I231" s="163"/>
      <c r="J231" s="163"/>
      <c r="K231" s="163"/>
      <c r="L231" s="163">
        <f t="shared" si="108"/>
        <v>3222777.4852399998</v>
      </c>
    </row>
    <row r="232" spans="1:12" s="25" customFormat="1" x14ac:dyDescent="0.25">
      <c r="B232" s="25" t="s">
        <v>88</v>
      </c>
      <c r="C232" s="163">
        <f>SUM(C222:C231)</f>
        <v>3222777.4852399998</v>
      </c>
      <c r="D232" s="163">
        <f t="shared" ref="D232" si="109">SUM(D222:D231)</f>
        <v>6445554.9704799997</v>
      </c>
      <c r="E232" s="163">
        <f t="shared" ref="E232" si="110">SUM(E222:E231)</f>
        <v>9668332.45572</v>
      </c>
      <c r="F232" s="163">
        <f t="shared" ref="F232" si="111">SUM(F222:F231)</f>
        <v>12891109.940959999</v>
      </c>
      <c r="G232" s="163">
        <f t="shared" ref="G232" si="112">SUM(G222:G231)</f>
        <v>16113887.426199999</v>
      </c>
      <c r="H232" s="163">
        <f t="shared" ref="H232" si="113">SUM(H222:H231)</f>
        <v>19336664.91144</v>
      </c>
      <c r="I232" s="163">
        <f t="shared" ref="I232" si="114">SUM(I222:I231)</f>
        <v>22559442.396680001</v>
      </c>
      <c r="J232" s="163">
        <f t="shared" ref="J232" si="115">SUM(J222:J231)</f>
        <v>25782219.881920002</v>
      </c>
      <c r="K232" s="163">
        <f t="shared" ref="K232" si="116">SUM(K222:K231)</f>
        <v>29004997.367160004</v>
      </c>
      <c r="L232" s="163">
        <f t="shared" ref="L232" si="117">SUM(L222:L231)</f>
        <v>32227774.852400005</v>
      </c>
    </row>
    <row r="233" spans="1:12" s="25" customFormat="1" x14ac:dyDescent="0.25">
      <c r="C233" s="164">
        <f>C222+NPV(0.05,C223:C231)</f>
        <v>3222777.4852399998</v>
      </c>
      <c r="D233" s="164">
        <f t="shared" ref="D233:L233" si="118">D222+NPV(0.05,D223:D231)</f>
        <v>6292089.3759447616</v>
      </c>
      <c r="E233" s="164">
        <f t="shared" si="118"/>
        <v>9215243.5575683434</v>
      </c>
      <c r="F233" s="164">
        <f t="shared" si="118"/>
        <v>11999199.921019375</v>
      </c>
      <c r="G233" s="164">
        <f t="shared" si="118"/>
        <v>14650586.933829879</v>
      </c>
      <c r="H233" s="164">
        <f t="shared" si="118"/>
        <v>17175717.422220837</v>
      </c>
      <c r="I233" s="164">
        <f t="shared" si="118"/>
        <v>19580603.601640798</v>
      </c>
      <c r="J233" s="164">
        <f t="shared" si="118"/>
        <v>21870971.39156457</v>
      </c>
      <c r="K233" s="164">
        <f t="shared" si="118"/>
        <v>24052274.048634831</v>
      </c>
      <c r="L233" s="164">
        <f t="shared" si="118"/>
        <v>26129705.150606502</v>
      </c>
    </row>
    <row r="234" spans="1:12" s="25" customFormat="1" x14ac:dyDescent="0.25"/>
    <row r="235" spans="1:12" s="25" customFormat="1" x14ac:dyDescent="0.25">
      <c r="C235" s="25">
        <v>1</v>
      </c>
      <c r="D235" s="25">
        <v>2</v>
      </c>
      <c r="E235" s="25">
        <v>3</v>
      </c>
      <c r="F235" s="25">
        <v>4</v>
      </c>
      <c r="G235" s="25">
        <v>5</v>
      </c>
      <c r="H235" s="25">
        <v>6</v>
      </c>
      <c r="I235" s="25">
        <v>7</v>
      </c>
      <c r="J235" s="25">
        <v>8</v>
      </c>
      <c r="K235" s="25">
        <v>9</v>
      </c>
      <c r="L235" s="25">
        <v>10</v>
      </c>
    </row>
    <row r="236" spans="1:12" s="25" customFormat="1" x14ac:dyDescent="0.25">
      <c r="A236" s="25" t="str">
        <f>$B$8</f>
        <v>Sky Park Offices</v>
      </c>
      <c r="B236" s="25">
        <v>1</v>
      </c>
      <c r="C236" s="163">
        <f>$BK$12/10</f>
        <v>3070666.07424</v>
      </c>
      <c r="D236" s="163">
        <f t="shared" ref="D236:L245" si="119">$BK$12/10</f>
        <v>3070666.07424</v>
      </c>
      <c r="E236" s="163">
        <f t="shared" si="119"/>
        <v>3070666.07424</v>
      </c>
      <c r="F236" s="163">
        <f t="shared" si="119"/>
        <v>3070666.07424</v>
      </c>
      <c r="G236" s="163">
        <f t="shared" si="119"/>
        <v>3070666.07424</v>
      </c>
      <c r="H236" s="163">
        <f t="shared" si="119"/>
        <v>3070666.07424</v>
      </c>
      <c r="I236" s="163">
        <f t="shared" si="119"/>
        <v>3070666.07424</v>
      </c>
      <c r="J236" s="163">
        <f t="shared" si="119"/>
        <v>3070666.07424</v>
      </c>
      <c r="K236" s="163">
        <f t="shared" si="119"/>
        <v>3070666.07424</v>
      </c>
      <c r="L236" s="163">
        <f t="shared" si="119"/>
        <v>3070666.07424</v>
      </c>
    </row>
    <row r="237" spans="1:12" s="25" customFormat="1" x14ac:dyDescent="0.25">
      <c r="B237" s="25">
        <v>2</v>
      </c>
      <c r="C237" s="163"/>
      <c r="D237" s="163">
        <f t="shared" si="119"/>
        <v>3070666.07424</v>
      </c>
      <c r="E237" s="163">
        <f t="shared" si="119"/>
        <v>3070666.07424</v>
      </c>
      <c r="F237" s="163">
        <f t="shared" si="119"/>
        <v>3070666.07424</v>
      </c>
      <c r="G237" s="163">
        <f t="shared" si="119"/>
        <v>3070666.07424</v>
      </c>
      <c r="H237" s="163">
        <f t="shared" si="119"/>
        <v>3070666.07424</v>
      </c>
      <c r="I237" s="163">
        <f t="shared" si="119"/>
        <v>3070666.07424</v>
      </c>
      <c r="J237" s="163">
        <f t="shared" si="119"/>
        <v>3070666.07424</v>
      </c>
      <c r="K237" s="163">
        <f t="shared" si="119"/>
        <v>3070666.07424</v>
      </c>
      <c r="L237" s="163">
        <f t="shared" si="119"/>
        <v>3070666.07424</v>
      </c>
    </row>
    <row r="238" spans="1:12" s="25" customFormat="1" x14ac:dyDescent="0.25">
      <c r="B238" s="25">
        <v>3</v>
      </c>
      <c r="C238" s="163"/>
      <c r="D238" s="163"/>
      <c r="E238" s="163">
        <f t="shared" si="119"/>
        <v>3070666.07424</v>
      </c>
      <c r="F238" s="163">
        <f t="shared" si="119"/>
        <v>3070666.07424</v>
      </c>
      <c r="G238" s="163">
        <f t="shared" si="119"/>
        <v>3070666.07424</v>
      </c>
      <c r="H238" s="163">
        <f t="shared" si="119"/>
        <v>3070666.07424</v>
      </c>
      <c r="I238" s="163">
        <f t="shared" si="119"/>
        <v>3070666.07424</v>
      </c>
      <c r="J238" s="163">
        <f t="shared" si="119"/>
        <v>3070666.07424</v>
      </c>
      <c r="K238" s="163">
        <f t="shared" si="119"/>
        <v>3070666.07424</v>
      </c>
      <c r="L238" s="163">
        <f t="shared" si="119"/>
        <v>3070666.07424</v>
      </c>
    </row>
    <row r="239" spans="1:12" s="25" customFormat="1" x14ac:dyDescent="0.25">
      <c r="B239" s="25">
        <v>4</v>
      </c>
      <c r="C239" s="163"/>
      <c r="D239" s="163"/>
      <c r="E239" s="163"/>
      <c r="F239" s="163">
        <f t="shared" si="119"/>
        <v>3070666.07424</v>
      </c>
      <c r="G239" s="163">
        <f t="shared" si="119"/>
        <v>3070666.07424</v>
      </c>
      <c r="H239" s="163">
        <f t="shared" si="119"/>
        <v>3070666.07424</v>
      </c>
      <c r="I239" s="163">
        <f t="shared" si="119"/>
        <v>3070666.07424</v>
      </c>
      <c r="J239" s="163">
        <f t="shared" si="119"/>
        <v>3070666.07424</v>
      </c>
      <c r="K239" s="163">
        <f t="shared" si="119"/>
        <v>3070666.07424</v>
      </c>
      <c r="L239" s="163">
        <f t="shared" si="119"/>
        <v>3070666.07424</v>
      </c>
    </row>
    <row r="240" spans="1:12" s="25" customFormat="1" x14ac:dyDescent="0.25">
      <c r="B240" s="25">
        <v>5</v>
      </c>
      <c r="C240" s="163"/>
      <c r="D240" s="163"/>
      <c r="E240" s="163"/>
      <c r="F240" s="163"/>
      <c r="G240" s="163">
        <f t="shared" si="119"/>
        <v>3070666.07424</v>
      </c>
      <c r="H240" s="163">
        <f t="shared" si="119"/>
        <v>3070666.07424</v>
      </c>
      <c r="I240" s="163">
        <f t="shared" si="119"/>
        <v>3070666.07424</v>
      </c>
      <c r="J240" s="163">
        <f t="shared" si="119"/>
        <v>3070666.07424</v>
      </c>
      <c r="K240" s="163">
        <f t="shared" si="119"/>
        <v>3070666.07424</v>
      </c>
      <c r="L240" s="163">
        <f t="shared" si="119"/>
        <v>3070666.07424</v>
      </c>
    </row>
    <row r="241" spans="1:12" s="25" customFormat="1" x14ac:dyDescent="0.25">
      <c r="B241" s="25">
        <v>6</v>
      </c>
      <c r="C241" s="163"/>
      <c r="D241" s="163"/>
      <c r="E241" s="163"/>
      <c r="F241" s="163"/>
      <c r="G241" s="163"/>
      <c r="H241" s="163">
        <f t="shared" si="119"/>
        <v>3070666.07424</v>
      </c>
      <c r="I241" s="163">
        <f t="shared" si="119"/>
        <v>3070666.07424</v>
      </c>
      <c r="J241" s="163">
        <f t="shared" si="119"/>
        <v>3070666.07424</v>
      </c>
      <c r="K241" s="163">
        <f t="shared" si="119"/>
        <v>3070666.07424</v>
      </c>
      <c r="L241" s="163">
        <f t="shared" si="119"/>
        <v>3070666.07424</v>
      </c>
    </row>
    <row r="242" spans="1:12" s="25" customFormat="1" x14ac:dyDescent="0.25">
      <c r="B242" s="25">
        <v>7</v>
      </c>
      <c r="C242" s="163"/>
      <c r="D242" s="163"/>
      <c r="E242" s="163"/>
      <c r="F242" s="163"/>
      <c r="G242" s="163"/>
      <c r="H242" s="163"/>
      <c r="I242" s="163">
        <f t="shared" si="119"/>
        <v>3070666.07424</v>
      </c>
      <c r="J242" s="163">
        <f t="shared" si="119"/>
        <v>3070666.07424</v>
      </c>
      <c r="K242" s="163">
        <f t="shared" si="119"/>
        <v>3070666.07424</v>
      </c>
      <c r="L242" s="163">
        <f t="shared" si="119"/>
        <v>3070666.07424</v>
      </c>
    </row>
    <row r="243" spans="1:12" s="25" customFormat="1" x14ac:dyDescent="0.25">
      <c r="B243" s="25">
        <v>8</v>
      </c>
      <c r="C243" s="163"/>
      <c r="D243" s="163"/>
      <c r="E243" s="163"/>
      <c r="F243" s="163"/>
      <c r="G243" s="163"/>
      <c r="H243" s="163"/>
      <c r="I243" s="163"/>
      <c r="J243" s="163">
        <f t="shared" si="119"/>
        <v>3070666.07424</v>
      </c>
      <c r="K243" s="163">
        <f t="shared" si="119"/>
        <v>3070666.07424</v>
      </c>
      <c r="L243" s="163">
        <f t="shared" si="119"/>
        <v>3070666.07424</v>
      </c>
    </row>
    <row r="244" spans="1:12" s="25" customFormat="1" x14ac:dyDescent="0.25">
      <c r="B244" s="25">
        <v>9</v>
      </c>
      <c r="C244" s="163"/>
      <c r="D244" s="163"/>
      <c r="E244" s="163"/>
      <c r="F244" s="163"/>
      <c r="G244" s="163"/>
      <c r="H244" s="163"/>
      <c r="I244" s="163"/>
      <c r="J244" s="163"/>
      <c r="K244" s="163">
        <f t="shared" si="119"/>
        <v>3070666.07424</v>
      </c>
      <c r="L244" s="163">
        <f t="shared" si="119"/>
        <v>3070666.07424</v>
      </c>
    </row>
    <row r="245" spans="1:12" s="25" customFormat="1" x14ac:dyDescent="0.25">
      <c r="B245" s="25">
        <v>10</v>
      </c>
      <c r="C245" s="163"/>
      <c r="D245" s="163"/>
      <c r="E245" s="163"/>
      <c r="F245" s="163"/>
      <c r="G245" s="163"/>
      <c r="H245" s="163"/>
      <c r="I245" s="163"/>
      <c r="J245" s="163"/>
      <c r="K245" s="163"/>
      <c r="L245" s="163">
        <f t="shared" si="119"/>
        <v>3070666.07424</v>
      </c>
    </row>
    <row r="246" spans="1:12" s="25" customFormat="1" x14ac:dyDescent="0.25">
      <c r="B246" s="25" t="s">
        <v>88</v>
      </c>
      <c r="C246" s="163">
        <f>SUM(C236:C245)</f>
        <v>3070666.07424</v>
      </c>
      <c r="D246" s="163">
        <f t="shared" ref="D246" si="120">SUM(D236:D245)</f>
        <v>6141332.14848</v>
      </c>
      <c r="E246" s="163">
        <f t="shared" ref="E246" si="121">SUM(E236:E245)</f>
        <v>9211998.2227200009</v>
      </c>
      <c r="F246" s="163">
        <f t="shared" ref="F246" si="122">SUM(F236:F245)</f>
        <v>12282664.29696</v>
      </c>
      <c r="G246" s="163">
        <f t="shared" ref="G246" si="123">SUM(G236:G245)</f>
        <v>15353330.371199999</v>
      </c>
      <c r="H246" s="163">
        <f t="shared" ref="H246" si="124">SUM(H236:H245)</f>
        <v>18423996.445439998</v>
      </c>
      <c r="I246" s="163">
        <f t="shared" ref="I246" si="125">SUM(I236:I245)</f>
        <v>21494662.519679997</v>
      </c>
      <c r="J246" s="163">
        <f t="shared" ref="J246" si="126">SUM(J236:J245)</f>
        <v>24565328.593919996</v>
      </c>
      <c r="K246" s="163">
        <f t="shared" ref="K246" si="127">SUM(K236:K245)</f>
        <v>27635994.668159995</v>
      </c>
      <c r="L246" s="163">
        <f t="shared" ref="L246" si="128">SUM(L236:L245)</f>
        <v>30706660.742399994</v>
      </c>
    </row>
    <row r="247" spans="1:12" s="25" customFormat="1" x14ac:dyDescent="0.25">
      <c r="C247" s="164">
        <f>C236+NPV(0.05,C237:C245)</f>
        <v>3070666.07424</v>
      </c>
      <c r="D247" s="164">
        <f t="shared" ref="D247:L247" si="129">D236+NPV(0.05,D237:D245)</f>
        <v>5995109.9544685706</v>
      </c>
      <c r="E247" s="164">
        <f t="shared" si="129"/>
        <v>8780294.6023053043</v>
      </c>
      <c r="F247" s="164">
        <f t="shared" si="129"/>
        <v>11432851.409768861</v>
      </c>
      <c r="G247" s="164">
        <f t="shared" si="129"/>
        <v>13959095.98830558</v>
      </c>
      <c r="H247" s="164">
        <f t="shared" si="129"/>
        <v>16365043.205959599</v>
      </c>
      <c r="I247" s="164">
        <f t="shared" si="129"/>
        <v>18656421.508487239</v>
      </c>
      <c r="J247" s="164">
        <f t="shared" si="129"/>
        <v>20838686.558513559</v>
      </c>
      <c r="K247" s="164">
        <f t="shared" si="129"/>
        <v>22917034.225205291</v>
      </c>
      <c r="L247" s="164">
        <f t="shared" si="129"/>
        <v>24896412.955387898</v>
      </c>
    </row>
    <row r="250" spans="1:12" s="25" customFormat="1" x14ac:dyDescent="0.25">
      <c r="A250" s="165" t="s">
        <v>153</v>
      </c>
    </row>
    <row r="251" spans="1:12" s="25" customFormat="1" x14ac:dyDescent="0.25">
      <c r="C251" s="25">
        <v>1</v>
      </c>
      <c r="D251" s="25">
        <v>2</v>
      </c>
      <c r="E251" s="25">
        <v>3</v>
      </c>
      <c r="F251" s="25">
        <v>4</v>
      </c>
      <c r="G251" s="25">
        <v>5</v>
      </c>
      <c r="H251" s="25">
        <v>6</v>
      </c>
      <c r="I251" s="25">
        <v>7</v>
      </c>
      <c r="J251" s="25">
        <v>8</v>
      </c>
      <c r="K251" s="25">
        <v>9</v>
      </c>
      <c r="L251" s="25">
        <v>10</v>
      </c>
    </row>
    <row r="252" spans="1:12" s="25" customFormat="1" x14ac:dyDescent="0.25">
      <c r="A252" s="25" t="str">
        <f>$B$8</f>
        <v>Sky Park Offices</v>
      </c>
      <c r="B252" s="25">
        <v>1</v>
      </c>
      <c r="C252" s="163">
        <f>$BQ$8/10</f>
        <v>4193166.4260000004</v>
      </c>
      <c r="D252" s="163">
        <f t="shared" ref="D252:L261" si="130">$BQ$8/10</f>
        <v>4193166.4260000004</v>
      </c>
      <c r="E252" s="163">
        <f t="shared" si="130"/>
        <v>4193166.4260000004</v>
      </c>
      <c r="F252" s="163">
        <f t="shared" si="130"/>
        <v>4193166.4260000004</v>
      </c>
      <c r="G252" s="163">
        <f t="shared" si="130"/>
        <v>4193166.4260000004</v>
      </c>
      <c r="H252" s="163">
        <f t="shared" si="130"/>
        <v>4193166.4260000004</v>
      </c>
      <c r="I252" s="163">
        <f t="shared" si="130"/>
        <v>4193166.4260000004</v>
      </c>
      <c r="J252" s="163">
        <f t="shared" si="130"/>
        <v>4193166.4260000004</v>
      </c>
      <c r="K252" s="163">
        <f t="shared" si="130"/>
        <v>4193166.4260000004</v>
      </c>
      <c r="L252" s="163">
        <f t="shared" si="130"/>
        <v>4193166.4260000004</v>
      </c>
    </row>
    <row r="253" spans="1:12" s="25" customFormat="1" x14ac:dyDescent="0.25">
      <c r="B253" s="25">
        <v>2</v>
      </c>
      <c r="C253" s="163"/>
      <c r="D253" s="163">
        <f t="shared" si="130"/>
        <v>4193166.4260000004</v>
      </c>
      <c r="E253" s="163">
        <f t="shared" si="130"/>
        <v>4193166.4260000004</v>
      </c>
      <c r="F253" s="163">
        <f t="shared" si="130"/>
        <v>4193166.4260000004</v>
      </c>
      <c r="G253" s="163">
        <f t="shared" si="130"/>
        <v>4193166.4260000004</v>
      </c>
      <c r="H253" s="163">
        <f t="shared" si="130"/>
        <v>4193166.4260000004</v>
      </c>
      <c r="I253" s="163">
        <f t="shared" si="130"/>
        <v>4193166.4260000004</v>
      </c>
      <c r="J253" s="163">
        <f t="shared" si="130"/>
        <v>4193166.4260000004</v>
      </c>
      <c r="K253" s="163">
        <f t="shared" si="130"/>
        <v>4193166.4260000004</v>
      </c>
      <c r="L253" s="163">
        <f t="shared" si="130"/>
        <v>4193166.4260000004</v>
      </c>
    </row>
    <row r="254" spans="1:12" s="25" customFormat="1" x14ac:dyDescent="0.25">
      <c r="B254" s="25">
        <v>3</v>
      </c>
      <c r="C254" s="163"/>
      <c r="D254" s="163"/>
      <c r="E254" s="163">
        <f t="shared" si="130"/>
        <v>4193166.4260000004</v>
      </c>
      <c r="F254" s="163">
        <f t="shared" si="130"/>
        <v>4193166.4260000004</v>
      </c>
      <c r="G254" s="163">
        <f t="shared" si="130"/>
        <v>4193166.4260000004</v>
      </c>
      <c r="H254" s="163">
        <f t="shared" si="130"/>
        <v>4193166.4260000004</v>
      </c>
      <c r="I254" s="163">
        <f t="shared" si="130"/>
        <v>4193166.4260000004</v>
      </c>
      <c r="J254" s="163">
        <f t="shared" si="130"/>
        <v>4193166.4260000004</v>
      </c>
      <c r="K254" s="163">
        <f t="shared" si="130"/>
        <v>4193166.4260000004</v>
      </c>
      <c r="L254" s="163">
        <f t="shared" si="130"/>
        <v>4193166.4260000004</v>
      </c>
    </row>
    <row r="255" spans="1:12" s="25" customFormat="1" x14ac:dyDescent="0.25">
      <c r="B255" s="25">
        <v>4</v>
      </c>
      <c r="C255" s="163"/>
      <c r="D255" s="163"/>
      <c r="E255" s="163"/>
      <c r="F255" s="163">
        <f t="shared" si="130"/>
        <v>4193166.4260000004</v>
      </c>
      <c r="G255" s="163">
        <f t="shared" si="130"/>
        <v>4193166.4260000004</v>
      </c>
      <c r="H255" s="163">
        <f t="shared" si="130"/>
        <v>4193166.4260000004</v>
      </c>
      <c r="I255" s="163">
        <f t="shared" si="130"/>
        <v>4193166.4260000004</v>
      </c>
      <c r="J255" s="163">
        <f t="shared" si="130"/>
        <v>4193166.4260000004</v>
      </c>
      <c r="K255" s="163">
        <f t="shared" si="130"/>
        <v>4193166.4260000004</v>
      </c>
      <c r="L255" s="163">
        <f t="shared" si="130"/>
        <v>4193166.4260000004</v>
      </c>
    </row>
    <row r="256" spans="1:12" s="25" customFormat="1" x14ac:dyDescent="0.25">
      <c r="B256" s="25">
        <v>5</v>
      </c>
      <c r="C256" s="163"/>
      <c r="D256" s="163"/>
      <c r="E256" s="163"/>
      <c r="F256" s="163"/>
      <c r="G256" s="163">
        <f t="shared" si="130"/>
        <v>4193166.4260000004</v>
      </c>
      <c r="H256" s="163">
        <f t="shared" si="130"/>
        <v>4193166.4260000004</v>
      </c>
      <c r="I256" s="163">
        <f t="shared" si="130"/>
        <v>4193166.4260000004</v>
      </c>
      <c r="J256" s="163">
        <f t="shared" si="130"/>
        <v>4193166.4260000004</v>
      </c>
      <c r="K256" s="163">
        <f t="shared" si="130"/>
        <v>4193166.4260000004</v>
      </c>
      <c r="L256" s="163">
        <f t="shared" si="130"/>
        <v>4193166.4260000004</v>
      </c>
    </row>
    <row r="257" spans="1:12" s="25" customFormat="1" x14ac:dyDescent="0.25">
      <c r="B257" s="25">
        <v>6</v>
      </c>
      <c r="C257" s="163"/>
      <c r="D257" s="163"/>
      <c r="E257" s="163"/>
      <c r="F257" s="163"/>
      <c r="G257" s="163"/>
      <c r="H257" s="163">
        <f t="shared" si="130"/>
        <v>4193166.4260000004</v>
      </c>
      <c r="I257" s="163">
        <f t="shared" si="130"/>
        <v>4193166.4260000004</v>
      </c>
      <c r="J257" s="163">
        <f t="shared" si="130"/>
        <v>4193166.4260000004</v>
      </c>
      <c r="K257" s="163">
        <f t="shared" si="130"/>
        <v>4193166.4260000004</v>
      </c>
      <c r="L257" s="163">
        <f t="shared" si="130"/>
        <v>4193166.4260000004</v>
      </c>
    </row>
    <row r="258" spans="1:12" s="25" customFormat="1" x14ac:dyDescent="0.25">
      <c r="B258" s="25">
        <v>7</v>
      </c>
      <c r="C258" s="163"/>
      <c r="D258" s="163"/>
      <c r="E258" s="163"/>
      <c r="F258" s="163"/>
      <c r="G258" s="163"/>
      <c r="H258" s="163"/>
      <c r="I258" s="163">
        <f t="shared" si="130"/>
        <v>4193166.4260000004</v>
      </c>
      <c r="J258" s="163">
        <f t="shared" si="130"/>
        <v>4193166.4260000004</v>
      </c>
      <c r="K258" s="163">
        <f t="shared" si="130"/>
        <v>4193166.4260000004</v>
      </c>
      <c r="L258" s="163">
        <f t="shared" si="130"/>
        <v>4193166.4260000004</v>
      </c>
    </row>
    <row r="259" spans="1:12" s="25" customFormat="1" x14ac:dyDescent="0.25">
      <c r="B259" s="25">
        <v>8</v>
      </c>
      <c r="C259" s="163"/>
      <c r="D259" s="163"/>
      <c r="E259" s="163"/>
      <c r="F259" s="163"/>
      <c r="G259" s="163"/>
      <c r="H259" s="163"/>
      <c r="I259" s="163"/>
      <c r="J259" s="163">
        <f t="shared" si="130"/>
        <v>4193166.4260000004</v>
      </c>
      <c r="K259" s="163">
        <f t="shared" si="130"/>
        <v>4193166.4260000004</v>
      </c>
      <c r="L259" s="163">
        <f t="shared" si="130"/>
        <v>4193166.4260000004</v>
      </c>
    </row>
    <row r="260" spans="1:12" s="25" customFormat="1" x14ac:dyDescent="0.25">
      <c r="B260" s="25">
        <v>9</v>
      </c>
      <c r="C260" s="163"/>
      <c r="D260" s="163"/>
      <c r="E260" s="163"/>
      <c r="F260" s="163"/>
      <c r="G260" s="163"/>
      <c r="H260" s="163"/>
      <c r="I260" s="163"/>
      <c r="J260" s="163"/>
      <c r="K260" s="163">
        <f t="shared" si="130"/>
        <v>4193166.4260000004</v>
      </c>
      <c r="L260" s="163">
        <f t="shared" si="130"/>
        <v>4193166.4260000004</v>
      </c>
    </row>
    <row r="261" spans="1:12" s="25" customFormat="1" x14ac:dyDescent="0.25">
      <c r="B261" s="25">
        <v>10</v>
      </c>
      <c r="C261" s="163"/>
      <c r="D261" s="163"/>
      <c r="E261" s="163"/>
      <c r="F261" s="163"/>
      <c r="G261" s="163"/>
      <c r="H261" s="163"/>
      <c r="I261" s="163"/>
      <c r="J261" s="163"/>
      <c r="K261" s="163"/>
      <c r="L261" s="163">
        <f t="shared" si="130"/>
        <v>4193166.4260000004</v>
      </c>
    </row>
    <row r="262" spans="1:12" s="25" customFormat="1" x14ac:dyDescent="0.25">
      <c r="B262" s="25" t="s">
        <v>88</v>
      </c>
      <c r="C262" s="163">
        <f>SUM(C252:C261)</f>
        <v>4193166.4260000004</v>
      </c>
      <c r="D262" s="163">
        <f t="shared" ref="D262:L262" si="131">SUM(D252:D261)</f>
        <v>8386332.8520000009</v>
      </c>
      <c r="E262" s="163">
        <f t="shared" si="131"/>
        <v>12579499.278000001</v>
      </c>
      <c r="F262" s="163">
        <f t="shared" si="131"/>
        <v>16772665.704000002</v>
      </c>
      <c r="G262" s="163">
        <f t="shared" si="131"/>
        <v>20965832.130000003</v>
      </c>
      <c r="H262" s="163">
        <f t="shared" si="131"/>
        <v>25158998.556000002</v>
      </c>
      <c r="I262" s="163">
        <f t="shared" si="131"/>
        <v>29352164.982000001</v>
      </c>
      <c r="J262" s="163">
        <f t="shared" si="131"/>
        <v>33545331.408</v>
      </c>
      <c r="K262" s="163">
        <f t="shared" si="131"/>
        <v>37738497.833999999</v>
      </c>
      <c r="L262" s="163">
        <f t="shared" si="131"/>
        <v>41931664.259999998</v>
      </c>
    </row>
    <row r="263" spans="1:12" s="25" customFormat="1" x14ac:dyDescent="0.25">
      <c r="C263" s="164">
        <f>C252+NPV(0.05,C253:C261)</f>
        <v>4193166.4260000004</v>
      </c>
      <c r="D263" s="164">
        <f t="shared" ref="D263:L263" si="132">D252+NPV(0.05,D253:D261)</f>
        <v>8186658.2602857146</v>
      </c>
      <c r="E263" s="164">
        <f t="shared" si="132"/>
        <v>11989983.816748301</v>
      </c>
      <c r="F263" s="164">
        <f t="shared" si="132"/>
        <v>15612198.632426953</v>
      </c>
      <c r="G263" s="164">
        <f t="shared" si="132"/>
        <v>19061927.028311383</v>
      </c>
      <c r="H263" s="164">
        <f t="shared" si="132"/>
        <v>22347382.643439412</v>
      </c>
      <c r="I263" s="164">
        <f t="shared" si="132"/>
        <v>25476387.99118039</v>
      </c>
      <c r="J263" s="164">
        <f t="shared" si="132"/>
        <v>28456393.084267035</v>
      </c>
      <c r="K263" s="164">
        <f t="shared" si="132"/>
        <v>31294493.172920987</v>
      </c>
      <c r="L263" s="164">
        <f t="shared" si="132"/>
        <v>33997445.638305701</v>
      </c>
    </row>
    <row r="264" spans="1:12" s="25" customFormat="1" x14ac:dyDescent="0.25"/>
    <row r="265" spans="1:12" s="25" customFormat="1" x14ac:dyDescent="0.25">
      <c r="C265" s="25">
        <v>1</v>
      </c>
      <c r="D265" s="25">
        <v>2</v>
      </c>
      <c r="E265" s="25">
        <v>3</v>
      </c>
      <c r="F265" s="25">
        <v>4</v>
      </c>
      <c r="G265" s="25">
        <v>5</v>
      </c>
      <c r="H265" s="25">
        <v>6</v>
      </c>
      <c r="I265" s="25">
        <v>7</v>
      </c>
      <c r="J265" s="25">
        <v>8</v>
      </c>
      <c r="K265" s="25">
        <v>9</v>
      </c>
      <c r="L265" s="25">
        <v>10</v>
      </c>
    </row>
    <row r="266" spans="1:12" s="25" customFormat="1" x14ac:dyDescent="0.25">
      <c r="A266" s="25" t="str">
        <f>$B$8</f>
        <v>Sky Park Offices</v>
      </c>
      <c r="B266" s="25">
        <v>1</v>
      </c>
      <c r="C266" s="163">
        <f>$BQ$9/10</f>
        <v>2874633.3949039998</v>
      </c>
      <c r="D266" s="163">
        <f t="shared" ref="D266:L275" si="133">$BQ$9/10</f>
        <v>2874633.3949039998</v>
      </c>
      <c r="E266" s="163">
        <f t="shared" si="133"/>
        <v>2874633.3949039998</v>
      </c>
      <c r="F266" s="163">
        <f t="shared" si="133"/>
        <v>2874633.3949039998</v>
      </c>
      <c r="G266" s="163">
        <f t="shared" si="133"/>
        <v>2874633.3949039998</v>
      </c>
      <c r="H266" s="163">
        <f t="shared" si="133"/>
        <v>2874633.3949039998</v>
      </c>
      <c r="I266" s="163">
        <f t="shared" si="133"/>
        <v>2874633.3949039998</v>
      </c>
      <c r="J266" s="163">
        <f t="shared" si="133"/>
        <v>2874633.3949039998</v>
      </c>
      <c r="K266" s="163">
        <f t="shared" si="133"/>
        <v>2874633.3949039998</v>
      </c>
      <c r="L266" s="163">
        <f t="shared" si="133"/>
        <v>2874633.3949039998</v>
      </c>
    </row>
    <row r="267" spans="1:12" s="25" customFormat="1" x14ac:dyDescent="0.25">
      <c r="B267" s="25">
        <v>2</v>
      </c>
      <c r="C267" s="163"/>
      <c r="D267" s="163">
        <f t="shared" si="133"/>
        <v>2874633.3949039998</v>
      </c>
      <c r="E267" s="163">
        <f t="shared" si="133"/>
        <v>2874633.3949039998</v>
      </c>
      <c r="F267" s="163">
        <f t="shared" si="133"/>
        <v>2874633.3949039998</v>
      </c>
      <c r="G267" s="163">
        <f t="shared" si="133"/>
        <v>2874633.3949039998</v>
      </c>
      <c r="H267" s="163">
        <f t="shared" si="133"/>
        <v>2874633.3949039998</v>
      </c>
      <c r="I267" s="163">
        <f t="shared" si="133"/>
        <v>2874633.3949039998</v>
      </c>
      <c r="J267" s="163">
        <f t="shared" si="133"/>
        <v>2874633.3949039998</v>
      </c>
      <c r="K267" s="163">
        <f t="shared" si="133"/>
        <v>2874633.3949039998</v>
      </c>
      <c r="L267" s="163">
        <f t="shared" si="133"/>
        <v>2874633.3949039998</v>
      </c>
    </row>
    <row r="268" spans="1:12" s="25" customFormat="1" x14ac:dyDescent="0.25">
      <c r="B268" s="25">
        <v>3</v>
      </c>
      <c r="C268" s="163"/>
      <c r="D268" s="163"/>
      <c r="E268" s="163">
        <f t="shared" si="133"/>
        <v>2874633.3949039998</v>
      </c>
      <c r="F268" s="163">
        <f t="shared" si="133"/>
        <v>2874633.3949039998</v>
      </c>
      <c r="G268" s="163">
        <f t="shared" si="133"/>
        <v>2874633.3949039998</v>
      </c>
      <c r="H268" s="163">
        <f t="shared" si="133"/>
        <v>2874633.3949039998</v>
      </c>
      <c r="I268" s="163">
        <f t="shared" si="133"/>
        <v>2874633.3949039998</v>
      </c>
      <c r="J268" s="163">
        <f t="shared" si="133"/>
        <v>2874633.3949039998</v>
      </c>
      <c r="K268" s="163">
        <f t="shared" si="133"/>
        <v>2874633.3949039998</v>
      </c>
      <c r="L268" s="163">
        <f t="shared" si="133"/>
        <v>2874633.3949039998</v>
      </c>
    </row>
    <row r="269" spans="1:12" s="25" customFormat="1" x14ac:dyDescent="0.25">
      <c r="B269" s="25">
        <v>4</v>
      </c>
      <c r="C269" s="163"/>
      <c r="D269" s="163"/>
      <c r="E269" s="163"/>
      <c r="F269" s="163">
        <f t="shared" si="133"/>
        <v>2874633.3949039998</v>
      </c>
      <c r="G269" s="163">
        <f t="shared" si="133"/>
        <v>2874633.3949039998</v>
      </c>
      <c r="H269" s="163">
        <f t="shared" si="133"/>
        <v>2874633.3949039998</v>
      </c>
      <c r="I269" s="163">
        <f t="shared" si="133"/>
        <v>2874633.3949039998</v>
      </c>
      <c r="J269" s="163">
        <f t="shared" si="133"/>
        <v>2874633.3949039998</v>
      </c>
      <c r="K269" s="163">
        <f t="shared" si="133"/>
        <v>2874633.3949039998</v>
      </c>
      <c r="L269" s="163">
        <f t="shared" si="133"/>
        <v>2874633.3949039998</v>
      </c>
    </row>
    <row r="270" spans="1:12" s="25" customFormat="1" x14ac:dyDescent="0.25">
      <c r="B270" s="25">
        <v>5</v>
      </c>
      <c r="C270" s="163"/>
      <c r="D270" s="163"/>
      <c r="E270" s="163"/>
      <c r="F270" s="163"/>
      <c r="G270" s="163">
        <f t="shared" si="133"/>
        <v>2874633.3949039998</v>
      </c>
      <c r="H270" s="163">
        <f t="shared" si="133"/>
        <v>2874633.3949039998</v>
      </c>
      <c r="I270" s="163">
        <f t="shared" si="133"/>
        <v>2874633.3949039998</v>
      </c>
      <c r="J270" s="163">
        <f t="shared" si="133"/>
        <v>2874633.3949039998</v>
      </c>
      <c r="K270" s="163">
        <f t="shared" si="133"/>
        <v>2874633.3949039998</v>
      </c>
      <c r="L270" s="163">
        <f t="shared" si="133"/>
        <v>2874633.3949039998</v>
      </c>
    </row>
    <row r="271" spans="1:12" s="25" customFormat="1" x14ac:dyDescent="0.25">
      <c r="B271" s="25">
        <v>6</v>
      </c>
      <c r="C271" s="163"/>
      <c r="D271" s="163"/>
      <c r="E271" s="163"/>
      <c r="F271" s="163"/>
      <c r="G271" s="163"/>
      <c r="H271" s="163">
        <f t="shared" si="133"/>
        <v>2874633.3949039998</v>
      </c>
      <c r="I271" s="163">
        <f t="shared" si="133"/>
        <v>2874633.3949039998</v>
      </c>
      <c r="J271" s="163">
        <f t="shared" si="133"/>
        <v>2874633.3949039998</v>
      </c>
      <c r="K271" s="163">
        <f t="shared" si="133"/>
        <v>2874633.3949039998</v>
      </c>
      <c r="L271" s="163">
        <f t="shared" si="133"/>
        <v>2874633.3949039998</v>
      </c>
    </row>
    <row r="272" spans="1:12" s="25" customFormat="1" x14ac:dyDescent="0.25">
      <c r="B272" s="25">
        <v>7</v>
      </c>
      <c r="C272" s="163"/>
      <c r="D272" s="163"/>
      <c r="E272" s="163"/>
      <c r="F272" s="163"/>
      <c r="G272" s="163"/>
      <c r="H272" s="163"/>
      <c r="I272" s="163">
        <f t="shared" si="133"/>
        <v>2874633.3949039998</v>
      </c>
      <c r="J272" s="163">
        <f t="shared" si="133"/>
        <v>2874633.3949039998</v>
      </c>
      <c r="K272" s="163">
        <f t="shared" si="133"/>
        <v>2874633.3949039998</v>
      </c>
      <c r="L272" s="163">
        <f t="shared" si="133"/>
        <v>2874633.3949039998</v>
      </c>
    </row>
    <row r="273" spans="1:12" s="25" customFormat="1" x14ac:dyDescent="0.25">
      <c r="B273" s="25">
        <v>8</v>
      </c>
      <c r="C273" s="163"/>
      <c r="D273" s="163"/>
      <c r="E273" s="163"/>
      <c r="F273" s="163"/>
      <c r="G273" s="163"/>
      <c r="H273" s="163"/>
      <c r="I273" s="163"/>
      <c r="J273" s="163">
        <f t="shared" si="133"/>
        <v>2874633.3949039998</v>
      </c>
      <c r="K273" s="163">
        <f t="shared" si="133"/>
        <v>2874633.3949039998</v>
      </c>
      <c r="L273" s="163">
        <f t="shared" si="133"/>
        <v>2874633.3949039998</v>
      </c>
    </row>
    <row r="274" spans="1:12" s="25" customFormat="1" x14ac:dyDescent="0.25">
      <c r="B274" s="25">
        <v>9</v>
      </c>
      <c r="C274" s="163"/>
      <c r="D274" s="163"/>
      <c r="E274" s="163"/>
      <c r="F274" s="163"/>
      <c r="G274" s="163"/>
      <c r="H274" s="163"/>
      <c r="I274" s="163"/>
      <c r="J274" s="163"/>
      <c r="K274" s="163">
        <f t="shared" si="133"/>
        <v>2874633.3949039998</v>
      </c>
      <c r="L274" s="163">
        <f t="shared" si="133"/>
        <v>2874633.3949039998</v>
      </c>
    </row>
    <row r="275" spans="1:12" s="25" customFormat="1" x14ac:dyDescent="0.25">
      <c r="B275" s="25">
        <v>10</v>
      </c>
      <c r="C275" s="163"/>
      <c r="D275" s="163"/>
      <c r="E275" s="163"/>
      <c r="F275" s="163"/>
      <c r="G275" s="163"/>
      <c r="H275" s="163"/>
      <c r="I275" s="163"/>
      <c r="J275" s="163"/>
      <c r="K275" s="163"/>
      <c r="L275" s="163">
        <f t="shared" si="133"/>
        <v>2874633.3949039998</v>
      </c>
    </row>
    <row r="276" spans="1:12" s="25" customFormat="1" x14ac:dyDescent="0.25">
      <c r="B276" s="25" t="s">
        <v>88</v>
      </c>
      <c r="C276" s="163">
        <f>SUM(C266:C275)</f>
        <v>2874633.3949039998</v>
      </c>
      <c r="D276" s="163">
        <f t="shared" ref="D276:L276" si="134">SUM(D266:D275)</f>
        <v>5749266.7898079995</v>
      </c>
      <c r="E276" s="163">
        <f t="shared" si="134"/>
        <v>8623900.1847120002</v>
      </c>
      <c r="F276" s="163">
        <f t="shared" si="134"/>
        <v>11498533.579615999</v>
      </c>
      <c r="G276" s="163">
        <f t="shared" si="134"/>
        <v>14373166.974519998</v>
      </c>
      <c r="H276" s="163">
        <f t="shared" si="134"/>
        <v>17247800.369423997</v>
      </c>
      <c r="I276" s="163">
        <f t="shared" si="134"/>
        <v>20122433.764327995</v>
      </c>
      <c r="J276" s="163">
        <f t="shared" si="134"/>
        <v>22997067.159231994</v>
      </c>
      <c r="K276" s="163">
        <f t="shared" si="134"/>
        <v>25871700.554135993</v>
      </c>
      <c r="L276" s="163">
        <f t="shared" si="134"/>
        <v>28746333.949039992</v>
      </c>
    </row>
    <row r="277" spans="1:12" s="25" customFormat="1" x14ac:dyDescent="0.25">
      <c r="C277" s="164">
        <f>C266+NPV(0.05,C267:C275)</f>
        <v>2874633.3949039998</v>
      </c>
      <c r="D277" s="164">
        <f t="shared" ref="D277:L277" si="135">D266+NPV(0.05,D267:D275)</f>
        <v>5612379.4852887616</v>
      </c>
      <c r="E277" s="164">
        <f t="shared" si="135"/>
        <v>8219756.7142266296</v>
      </c>
      <c r="F277" s="164">
        <f t="shared" si="135"/>
        <v>10702973.122738885</v>
      </c>
      <c r="G277" s="164">
        <f t="shared" si="135"/>
        <v>13067941.130845793</v>
      </c>
      <c r="H277" s="164">
        <f t="shared" si="135"/>
        <v>15320291.614757136</v>
      </c>
      <c r="I277" s="164">
        <f t="shared" si="135"/>
        <v>17465387.313720319</v>
      </c>
      <c r="J277" s="164">
        <f t="shared" si="135"/>
        <v>19508335.598447159</v>
      </c>
      <c r="K277" s="164">
        <f t="shared" si="135"/>
        <v>21454000.631520338</v>
      </c>
      <c r="L277" s="164">
        <f t="shared" si="135"/>
        <v>23307014.948732894</v>
      </c>
    </row>
    <row r="278" spans="1:12" s="25" customFormat="1" x14ac:dyDescent="0.25"/>
    <row r="279" spans="1:12" s="25" customFormat="1" x14ac:dyDescent="0.25">
      <c r="C279" s="25">
        <v>1</v>
      </c>
      <c r="D279" s="25">
        <v>2</v>
      </c>
      <c r="E279" s="25">
        <v>3</v>
      </c>
      <c r="F279" s="25">
        <v>4</v>
      </c>
      <c r="G279" s="25">
        <v>5</v>
      </c>
      <c r="H279" s="25">
        <v>6</v>
      </c>
      <c r="I279" s="25">
        <v>7</v>
      </c>
      <c r="J279" s="25">
        <v>8</v>
      </c>
      <c r="K279" s="25">
        <v>9</v>
      </c>
      <c r="L279" s="25">
        <v>10</v>
      </c>
    </row>
    <row r="280" spans="1:12" s="25" customFormat="1" x14ac:dyDescent="0.25">
      <c r="A280" s="25" t="str">
        <f>$B$8</f>
        <v>Sky Park Offices</v>
      </c>
      <c r="B280" s="25">
        <v>1</v>
      </c>
      <c r="C280" s="163">
        <f>$BQ$10/10</f>
        <v>3041194.5839599995</v>
      </c>
      <c r="D280" s="163">
        <f t="shared" ref="D280:L289" si="136">$BQ$10/10</f>
        <v>3041194.5839599995</v>
      </c>
      <c r="E280" s="163">
        <f t="shared" si="136"/>
        <v>3041194.5839599995</v>
      </c>
      <c r="F280" s="163">
        <f t="shared" si="136"/>
        <v>3041194.5839599995</v>
      </c>
      <c r="G280" s="163">
        <f t="shared" si="136"/>
        <v>3041194.5839599995</v>
      </c>
      <c r="H280" s="163">
        <f t="shared" si="136"/>
        <v>3041194.5839599995</v>
      </c>
      <c r="I280" s="163">
        <f t="shared" si="136"/>
        <v>3041194.5839599995</v>
      </c>
      <c r="J280" s="163">
        <f t="shared" si="136"/>
        <v>3041194.5839599995</v>
      </c>
      <c r="K280" s="163">
        <f t="shared" si="136"/>
        <v>3041194.5839599995</v>
      </c>
      <c r="L280" s="163">
        <f t="shared" si="136"/>
        <v>3041194.5839599995</v>
      </c>
    </row>
    <row r="281" spans="1:12" s="25" customFormat="1" x14ac:dyDescent="0.25">
      <c r="B281" s="25">
        <v>2</v>
      </c>
      <c r="C281" s="163"/>
      <c r="D281" s="163">
        <f t="shared" si="136"/>
        <v>3041194.5839599995</v>
      </c>
      <c r="E281" s="163">
        <f t="shared" si="136"/>
        <v>3041194.5839599995</v>
      </c>
      <c r="F281" s="163">
        <f t="shared" si="136"/>
        <v>3041194.5839599995</v>
      </c>
      <c r="G281" s="163">
        <f t="shared" si="136"/>
        <v>3041194.5839599995</v>
      </c>
      <c r="H281" s="163">
        <f t="shared" si="136"/>
        <v>3041194.5839599995</v>
      </c>
      <c r="I281" s="163">
        <f t="shared" si="136"/>
        <v>3041194.5839599995</v>
      </c>
      <c r="J281" s="163">
        <f t="shared" si="136"/>
        <v>3041194.5839599995</v>
      </c>
      <c r="K281" s="163">
        <f t="shared" si="136"/>
        <v>3041194.5839599995</v>
      </c>
      <c r="L281" s="163">
        <f t="shared" si="136"/>
        <v>3041194.5839599995</v>
      </c>
    </row>
    <row r="282" spans="1:12" s="25" customFormat="1" x14ac:dyDescent="0.25">
      <c r="B282" s="25">
        <v>3</v>
      </c>
      <c r="C282" s="163"/>
      <c r="D282" s="163"/>
      <c r="E282" s="163">
        <f t="shared" si="136"/>
        <v>3041194.5839599995</v>
      </c>
      <c r="F282" s="163">
        <f t="shared" si="136"/>
        <v>3041194.5839599995</v>
      </c>
      <c r="G282" s="163">
        <f t="shared" si="136"/>
        <v>3041194.5839599995</v>
      </c>
      <c r="H282" s="163">
        <f t="shared" si="136"/>
        <v>3041194.5839599995</v>
      </c>
      <c r="I282" s="163">
        <f t="shared" si="136"/>
        <v>3041194.5839599995</v>
      </c>
      <c r="J282" s="163">
        <f t="shared" si="136"/>
        <v>3041194.5839599995</v>
      </c>
      <c r="K282" s="163">
        <f t="shared" si="136"/>
        <v>3041194.5839599995</v>
      </c>
      <c r="L282" s="163">
        <f t="shared" si="136"/>
        <v>3041194.5839599995</v>
      </c>
    </row>
    <row r="283" spans="1:12" s="25" customFormat="1" x14ac:dyDescent="0.25">
      <c r="B283" s="25">
        <v>4</v>
      </c>
      <c r="C283" s="163"/>
      <c r="D283" s="163"/>
      <c r="E283" s="163"/>
      <c r="F283" s="163">
        <f t="shared" si="136"/>
        <v>3041194.5839599995</v>
      </c>
      <c r="G283" s="163">
        <f t="shared" si="136"/>
        <v>3041194.5839599995</v>
      </c>
      <c r="H283" s="163">
        <f t="shared" si="136"/>
        <v>3041194.5839599995</v>
      </c>
      <c r="I283" s="163">
        <f t="shared" si="136"/>
        <v>3041194.5839599995</v>
      </c>
      <c r="J283" s="163">
        <f t="shared" si="136"/>
        <v>3041194.5839599995</v>
      </c>
      <c r="K283" s="163">
        <f t="shared" si="136"/>
        <v>3041194.5839599995</v>
      </c>
      <c r="L283" s="163">
        <f t="shared" si="136"/>
        <v>3041194.5839599995</v>
      </c>
    </row>
    <row r="284" spans="1:12" s="25" customFormat="1" x14ac:dyDescent="0.25">
      <c r="B284" s="25">
        <v>5</v>
      </c>
      <c r="C284" s="163"/>
      <c r="D284" s="163"/>
      <c r="E284" s="163"/>
      <c r="F284" s="163"/>
      <c r="G284" s="163">
        <f t="shared" si="136"/>
        <v>3041194.5839599995</v>
      </c>
      <c r="H284" s="163">
        <f t="shared" si="136"/>
        <v>3041194.5839599995</v>
      </c>
      <c r="I284" s="163">
        <f t="shared" si="136"/>
        <v>3041194.5839599995</v>
      </c>
      <c r="J284" s="163">
        <f t="shared" si="136"/>
        <v>3041194.5839599995</v>
      </c>
      <c r="K284" s="163">
        <f t="shared" si="136"/>
        <v>3041194.5839599995</v>
      </c>
      <c r="L284" s="163">
        <f t="shared" si="136"/>
        <v>3041194.5839599995</v>
      </c>
    </row>
    <row r="285" spans="1:12" s="25" customFormat="1" x14ac:dyDescent="0.25">
      <c r="B285" s="25">
        <v>6</v>
      </c>
      <c r="C285" s="163"/>
      <c r="D285" s="163"/>
      <c r="E285" s="163"/>
      <c r="F285" s="163"/>
      <c r="G285" s="163"/>
      <c r="H285" s="163">
        <f t="shared" si="136"/>
        <v>3041194.5839599995</v>
      </c>
      <c r="I285" s="163">
        <f t="shared" si="136"/>
        <v>3041194.5839599995</v>
      </c>
      <c r="J285" s="163">
        <f t="shared" si="136"/>
        <v>3041194.5839599995</v>
      </c>
      <c r="K285" s="163">
        <f t="shared" si="136"/>
        <v>3041194.5839599995</v>
      </c>
      <c r="L285" s="163">
        <f t="shared" si="136"/>
        <v>3041194.5839599995</v>
      </c>
    </row>
    <row r="286" spans="1:12" s="25" customFormat="1" x14ac:dyDescent="0.25">
      <c r="B286" s="25">
        <v>7</v>
      </c>
      <c r="C286" s="163"/>
      <c r="D286" s="163"/>
      <c r="E286" s="163"/>
      <c r="F286" s="163"/>
      <c r="G286" s="163"/>
      <c r="H286" s="163"/>
      <c r="I286" s="163">
        <f t="shared" si="136"/>
        <v>3041194.5839599995</v>
      </c>
      <c r="J286" s="163">
        <f t="shared" si="136"/>
        <v>3041194.5839599995</v>
      </c>
      <c r="K286" s="163">
        <f t="shared" si="136"/>
        <v>3041194.5839599995</v>
      </c>
      <c r="L286" s="163">
        <f t="shared" si="136"/>
        <v>3041194.5839599995</v>
      </c>
    </row>
    <row r="287" spans="1:12" s="25" customFormat="1" x14ac:dyDescent="0.25">
      <c r="B287" s="25">
        <v>8</v>
      </c>
      <c r="C287" s="163"/>
      <c r="D287" s="163"/>
      <c r="E287" s="163"/>
      <c r="F287" s="163"/>
      <c r="G287" s="163"/>
      <c r="H287" s="163"/>
      <c r="I287" s="163"/>
      <c r="J287" s="163">
        <f t="shared" si="136"/>
        <v>3041194.5839599995</v>
      </c>
      <c r="K287" s="163">
        <f t="shared" si="136"/>
        <v>3041194.5839599995</v>
      </c>
      <c r="L287" s="163">
        <f t="shared" si="136"/>
        <v>3041194.5839599995</v>
      </c>
    </row>
    <row r="288" spans="1:12" s="25" customFormat="1" x14ac:dyDescent="0.25">
      <c r="B288" s="25">
        <v>9</v>
      </c>
      <c r="C288" s="163"/>
      <c r="D288" s="163"/>
      <c r="E288" s="163"/>
      <c r="F288" s="163"/>
      <c r="G288" s="163"/>
      <c r="H288" s="163"/>
      <c r="I288" s="163"/>
      <c r="J288" s="163"/>
      <c r="K288" s="163">
        <f t="shared" si="136"/>
        <v>3041194.5839599995</v>
      </c>
      <c r="L288" s="163">
        <f t="shared" si="136"/>
        <v>3041194.5839599995</v>
      </c>
    </row>
    <row r="289" spans="1:12" s="25" customFormat="1" x14ac:dyDescent="0.25">
      <c r="B289" s="25">
        <v>10</v>
      </c>
      <c r="C289" s="163"/>
      <c r="D289" s="163"/>
      <c r="E289" s="163"/>
      <c r="F289" s="163"/>
      <c r="G289" s="163"/>
      <c r="H289" s="163"/>
      <c r="I289" s="163"/>
      <c r="J289" s="163"/>
      <c r="K289" s="163"/>
      <c r="L289" s="163">
        <f t="shared" si="136"/>
        <v>3041194.5839599995</v>
      </c>
    </row>
    <row r="290" spans="1:12" s="25" customFormat="1" x14ac:dyDescent="0.25">
      <c r="B290" s="25" t="s">
        <v>88</v>
      </c>
      <c r="C290" s="163">
        <f>SUM(C280:C289)</f>
        <v>3041194.5839599995</v>
      </c>
      <c r="D290" s="163">
        <f t="shared" ref="D290:L290" si="137">SUM(D280:D289)</f>
        <v>6082389.167919999</v>
      </c>
      <c r="E290" s="163">
        <f t="shared" si="137"/>
        <v>9123583.7518799976</v>
      </c>
      <c r="F290" s="163">
        <f t="shared" si="137"/>
        <v>12164778.335839998</v>
      </c>
      <c r="G290" s="163">
        <f t="shared" si="137"/>
        <v>15205972.919799998</v>
      </c>
      <c r="H290" s="163">
        <f t="shared" si="137"/>
        <v>18247167.503759999</v>
      </c>
      <c r="I290" s="163">
        <f t="shared" si="137"/>
        <v>21288362.087719999</v>
      </c>
      <c r="J290" s="163">
        <f t="shared" si="137"/>
        <v>24329556.67168</v>
      </c>
      <c r="K290" s="163">
        <f t="shared" si="137"/>
        <v>27370751.25564</v>
      </c>
      <c r="L290" s="163">
        <f t="shared" si="137"/>
        <v>30411945.839600001</v>
      </c>
    </row>
    <row r="291" spans="1:12" s="25" customFormat="1" x14ac:dyDescent="0.25">
      <c r="C291" s="164">
        <f>C280+NPV(0.05,C281:C289)</f>
        <v>3041194.5839599995</v>
      </c>
      <c r="D291" s="164">
        <f t="shared" ref="D291:L291" si="138">D280+NPV(0.05,D281:D289)</f>
        <v>5937570.3782076184</v>
      </c>
      <c r="E291" s="164">
        <f t="shared" si="138"/>
        <v>8696023.5155863017</v>
      </c>
      <c r="F291" s="164">
        <f t="shared" si="138"/>
        <v>11323121.741661239</v>
      </c>
      <c r="G291" s="164">
        <f t="shared" si="138"/>
        <v>13825120.0522088</v>
      </c>
      <c r="H291" s="164">
        <f t="shared" si="138"/>
        <v>16207975.586063616</v>
      </c>
      <c r="I291" s="164">
        <f t="shared" si="138"/>
        <v>18477361.808782492</v>
      </c>
      <c r="J291" s="164">
        <f t="shared" si="138"/>
        <v>20638682.020895701</v>
      </c>
      <c r="K291" s="164">
        <f t="shared" si="138"/>
        <v>22697082.222908285</v>
      </c>
      <c r="L291" s="164">
        <f t="shared" si="138"/>
        <v>24657463.367682174</v>
      </c>
    </row>
    <row r="292" spans="1:12" s="25" customFormat="1" x14ac:dyDescent="0.25"/>
    <row r="293" spans="1:12" s="25" customFormat="1" x14ac:dyDescent="0.25">
      <c r="C293" s="25">
        <v>1</v>
      </c>
      <c r="D293" s="25">
        <v>2</v>
      </c>
      <c r="E293" s="25">
        <v>3</v>
      </c>
      <c r="F293" s="25">
        <v>4</v>
      </c>
      <c r="G293" s="25">
        <v>5</v>
      </c>
      <c r="H293" s="25">
        <v>6</v>
      </c>
      <c r="I293" s="25">
        <v>7</v>
      </c>
      <c r="J293" s="25">
        <v>8</v>
      </c>
      <c r="K293" s="25">
        <v>9</v>
      </c>
      <c r="L293" s="25">
        <v>10</v>
      </c>
    </row>
    <row r="294" spans="1:12" s="25" customFormat="1" x14ac:dyDescent="0.25">
      <c r="A294" s="25" t="str">
        <f>$B$8</f>
        <v>Sky Park Offices</v>
      </c>
      <c r="B294" s="25">
        <v>1</v>
      </c>
      <c r="C294" s="163">
        <f>$BQ$11/10</f>
        <v>2912902.877816</v>
      </c>
      <c r="D294" s="163">
        <f t="shared" ref="D294:L303" si="139">$BQ$11/10</f>
        <v>2912902.877816</v>
      </c>
      <c r="E294" s="163">
        <f t="shared" si="139"/>
        <v>2912902.877816</v>
      </c>
      <c r="F294" s="163">
        <f t="shared" si="139"/>
        <v>2912902.877816</v>
      </c>
      <c r="G294" s="163">
        <f t="shared" si="139"/>
        <v>2912902.877816</v>
      </c>
      <c r="H294" s="163">
        <f t="shared" si="139"/>
        <v>2912902.877816</v>
      </c>
      <c r="I294" s="163">
        <f t="shared" si="139"/>
        <v>2912902.877816</v>
      </c>
      <c r="J294" s="163">
        <f t="shared" si="139"/>
        <v>2912902.877816</v>
      </c>
      <c r="K294" s="163">
        <f t="shared" si="139"/>
        <v>2912902.877816</v>
      </c>
      <c r="L294" s="163">
        <f t="shared" si="139"/>
        <v>2912902.877816</v>
      </c>
    </row>
    <row r="295" spans="1:12" s="25" customFormat="1" x14ac:dyDescent="0.25">
      <c r="B295" s="25">
        <v>2</v>
      </c>
      <c r="C295" s="163"/>
      <c r="D295" s="163">
        <f t="shared" si="139"/>
        <v>2912902.877816</v>
      </c>
      <c r="E295" s="163">
        <f t="shared" si="139"/>
        <v>2912902.877816</v>
      </c>
      <c r="F295" s="163">
        <f t="shared" si="139"/>
        <v>2912902.877816</v>
      </c>
      <c r="G295" s="163">
        <f t="shared" si="139"/>
        <v>2912902.877816</v>
      </c>
      <c r="H295" s="163">
        <f t="shared" si="139"/>
        <v>2912902.877816</v>
      </c>
      <c r="I295" s="163">
        <f t="shared" si="139"/>
        <v>2912902.877816</v>
      </c>
      <c r="J295" s="163">
        <f t="shared" si="139"/>
        <v>2912902.877816</v>
      </c>
      <c r="K295" s="163">
        <f t="shared" si="139"/>
        <v>2912902.877816</v>
      </c>
      <c r="L295" s="163">
        <f t="shared" si="139"/>
        <v>2912902.877816</v>
      </c>
    </row>
    <row r="296" spans="1:12" s="25" customFormat="1" x14ac:dyDescent="0.25">
      <c r="B296" s="25">
        <v>3</v>
      </c>
      <c r="C296" s="163"/>
      <c r="D296" s="163"/>
      <c r="E296" s="163">
        <f t="shared" si="139"/>
        <v>2912902.877816</v>
      </c>
      <c r="F296" s="163">
        <f t="shared" si="139"/>
        <v>2912902.877816</v>
      </c>
      <c r="G296" s="163">
        <f t="shared" si="139"/>
        <v>2912902.877816</v>
      </c>
      <c r="H296" s="163">
        <f t="shared" si="139"/>
        <v>2912902.877816</v>
      </c>
      <c r="I296" s="163">
        <f t="shared" si="139"/>
        <v>2912902.877816</v>
      </c>
      <c r="J296" s="163">
        <f t="shared" si="139"/>
        <v>2912902.877816</v>
      </c>
      <c r="K296" s="163">
        <f t="shared" si="139"/>
        <v>2912902.877816</v>
      </c>
      <c r="L296" s="163">
        <f t="shared" si="139"/>
        <v>2912902.877816</v>
      </c>
    </row>
    <row r="297" spans="1:12" s="25" customFormat="1" x14ac:dyDescent="0.25">
      <c r="B297" s="25">
        <v>4</v>
      </c>
      <c r="C297" s="163"/>
      <c r="D297" s="163"/>
      <c r="E297" s="163"/>
      <c r="F297" s="163">
        <f t="shared" si="139"/>
        <v>2912902.877816</v>
      </c>
      <c r="G297" s="163">
        <f t="shared" si="139"/>
        <v>2912902.877816</v>
      </c>
      <c r="H297" s="163">
        <f t="shared" si="139"/>
        <v>2912902.877816</v>
      </c>
      <c r="I297" s="163">
        <f t="shared" si="139"/>
        <v>2912902.877816</v>
      </c>
      <c r="J297" s="163">
        <f t="shared" si="139"/>
        <v>2912902.877816</v>
      </c>
      <c r="K297" s="163">
        <f t="shared" si="139"/>
        <v>2912902.877816</v>
      </c>
      <c r="L297" s="163">
        <f t="shared" si="139"/>
        <v>2912902.877816</v>
      </c>
    </row>
    <row r="298" spans="1:12" s="25" customFormat="1" x14ac:dyDescent="0.25">
      <c r="B298" s="25">
        <v>5</v>
      </c>
      <c r="C298" s="163"/>
      <c r="D298" s="163"/>
      <c r="E298" s="163"/>
      <c r="F298" s="163"/>
      <c r="G298" s="163">
        <f t="shared" si="139"/>
        <v>2912902.877816</v>
      </c>
      <c r="H298" s="163">
        <f t="shared" si="139"/>
        <v>2912902.877816</v>
      </c>
      <c r="I298" s="163">
        <f t="shared" si="139"/>
        <v>2912902.877816</v>
      </c>
      <c r="J298" s="163">
        <f t="shared" si="139"/>
        <v>2912902.877816</v>
      </c>
      <c r="K298" s="163">
        <f t="shared" si="139"/>
        <v>2912902.877816</v>
      </c>
      <c r="L298" s="163">
        <f t="shared" si="139"/>
        <v>2912902.877816</v>
      </c>
    </row>
    <row r="299" spans="1:12" s="25" customFormat="1" x14ac:dyDescent="0.25">
      <c r="B299" s="25">
        <v>6</v>
      </c>
      <c r="C299" s="163"/>
      <c r="D299" s="163"/>
      <c r="E299" s="163"/>
      <c r="F299" s="163"/>
      <c r="G299" s="163"/>
      <c r="H299" s="163">
        <f t="shared" si="139"/>
        <v>2912902.877816</v>
      </c>
      <c r="I299" s="163">
        <f t="shared" si="139"/>
        <v>2912902.877816</v>
      </c>
      <c r="J299" s="163">
        <f t="shared" si="139"/>
        <v>2912902.877816</v>
      </c>
      <c r="K299" s="163">
        <f t="shared" si="139"/>
        <v>2912902.877816</v>
      </c>
      <c r="L299" s="163">
        <f t="shared" si="139"/>
        <v>2912902.877816</v>
      </c>
    </row>
    <row r="300" spans="1:12" s="25" customFormat="1" x14ac:dyDescent="0.25">
      <c r="B300" s="25">
        <v>7</v>
      </c>
      <c r="C300" s="163"/>
      <c r="D300" s="163"/>
      <c r="E300" s="163"/>
      <c r="F300" s="163"/>
      <c r="G300" s="163"/>
      <c r="H300" s="163"/>
      <c r="I300" s="163">
        <f t="shared" si="139"/>
        <v>2912902.877816</v>
      </c>
      <c r="J300" s="163">
        <f t="shared" si="139"/>
        <v>2912902.877816</v>
      </c>
      <c r="K300" s="163">
        <f t="shared" si="139"/>
        <v>2912902.877816</v>
      </c>
      <c r="L300" s="163">
        <f t="shared" si="139"/>
        <v>2912902.877816</v>
      </c>
    </row>
    <row r="301" spans="1:12" s="25" customFormat="1" x14ac:dyDescent="0.25">
      <c r="B301" s="25">
        <v>8</v>
      </c>
      <c r="C301" s="163"/>
      <c r="D301" s="163"/>
      <c r="E301" s="163"/>
      <c r="F301" s="163"/>
      <c r="G301" s="163"/>
      <c r="H301" s="163"/>
      <c r="I301" s="163"/>
      <c r="J301" s="163">
        <f t="shared" si="139"/>
        <v>2912902.877816</v>
      </c>
      <c r="K301" s="163">
        <f t="shared" si="139"/>
        <v>2912902.877816</v>
      </c>
      <c r="L301" s="163">
        <f t="shared" si="139"/>
        <v>2912902.877816</v>
      </c>
    </row>
    <row r="302" spans="1:12" s="25" customFormat="1" x14ac:dyDescent="0.25">
      <c r="B302" s="25">
        <v>9</v>
      </c>
      <c r="C302" s="163"/>
      <c r="D302" s="163"/>
      <c r="E302" s="163"/>
      <c r="F302" s="163"/>
      <c r="G302" s="163"/>
      <c r="H302" s="163"/>
      <c r="I302" s="163"/>
      <c r="J302" s="163"/>
      <c r="K302" s="163">
        <f t="shared" si="139"/>
        <v>2912902.877816</v>
      </c>
      <c r="L302" s="163">
        <f t="shared" si="139"/>
        <v>2912902.877816</v>
      </c>
    </row>
    <row r="303" spans="1:12" s="25" customFormat="1" x14ac:dyDescent="0.25">
      <c r="B303" s="25">
        <v>10</v>
      </c>
      <c r="C303" s="163"/>
      <c r="D303" s="163"/>
      <c r="E303" s="163"/>
      <c r="F303" s="163"/>
      <c r="G303" s="163"/>
      <c r="H303" s="163"/>
      <c r="I303" s="163"/>
      <c r="J303" s="163"/>
      <c r="K303" s="163"/>
      <c r="L303" s="163">
        <f t="shared" si="139"/>
        <v>2912902.877816</v>
      </c>
    </row>
    <row r="304" spans="1:12" s="25" customFormat="1" x14ac:dyDescent="0.25">
      <c r="B304" s="25" t="s">
        <v>88</v>
      </c>
      <c r="C304" s="163">
        <f>SUM(C294:C303)</f>
        <v>2912902.877816</v>
      </c>
      <c r="D304" s="163">
        <f t="shared" ref="D304:L304" si="140">SUM(D294:D303)</f>
        <v>5825805.755632</v>
      </c>
      <c r="E304" s="163">
        <f t="shared" si="140"/>
        <v>8738708.633448001</v>
      </c>
      <c r="F304" s="163">
        <f t="shared" si="140"/>
        <v>11651611.511264</v>
      </c>
      <c r="G304" s="163">
        <f t="shared" si="140"/>
        <v>14564514.389079999</v>
      </c>
      <c r="H304" s="163">
        <f t="shared" si="140"/>
        <v>17477417.266895998</v>
      </c>
      <c r="I304" s="163">
        <f t="shared" si="140"/>
        <v>20390320.144711997</v>
      </c>
      <c r="J304" s="163">
        <f t="shared" si="140"/>
        <v>23303223.022527996</v>
      </c>
      <c r="K304" s="163">
        <f t="shared" si="140"/>
        <v>26216125.900343996</v>
      </c>
      <c r="L304" s="163">
        <f t="shared" si="140"/>
        <v>29129028.778159995</v>
      </c>
    </row>
    <row r="305" spans="1:12" s="25" customFormat="1" x14ac:dyDescent="0.25">
      <c r="C305" s="164">
        <f>C294+NPV(0.05,C295:C303)</f>
        <v>2912902.877816</v>
      </c>
      <c r="D305" s="164">
        <f t="shared" ref="D305:L305" si="141">D294+NPV(0.05,D295:D303)</f>
        <v>5687096.094783619</v>
      </c>
      <c r="E305" s="164">
        <f t="shared" si="141"/>
        <v>8329184.8728480181</v>
      </c>
      <c r="F305" s="164">
        <f t="shared" si="141"/>
        <v>10845459.899576016</v>
      </c>
      <c r="G305" s="164">
        <f t="shared" si="141"/>
        <v>13241912.305983637</v>
      </c>
      <c r="H305" s="164">
        <f t="shared" si="141"/>
        <v>15524247.931133747</v>
      </c>
      <c r="I305" s="164">
        <f t="shared" si="141"/>
        <v>17697900.90746719</v>
      </c>
      <c r="J305" s="164">
        <f t="shared" si="141"/>
        <v>19768046.599213321</v>
      </c>
      <c r="K305" s="164">
        <f t="shared" si="141"/>
        <v>21739613.924685832</v>
      </c>
      <c r="L305" s="164">
        <f t="shared" si="141"/>
        <v>23617297.091802504</v>
      </c>
    </row>
    <row r="306" spans="1:12" s="25" customFormat="1" x14ac:dyDescent="0.25"/>
    <row r="307" spans="1:12" s="25" customFormat="1" x14ac:dyDescent="0.25">
      <c r="C307" s="25">
        <v>1</v>
      </c>
      <c r="D307" s="25">
        <v>2</v>
      </c>
      <c r="E307" s="25">
        <v>3</v>
      </c>
      <c r="F307" s="25">
        <v>4</v>
      </c>
      <c r="G307" s="25">
        <v>5</v>
      </c>
      <c r="H307" s="25">
        <v>6</v>
      </c>
      <c r="I307" s="25">
        <v>7</v>
      </c>
      <c r="J307" s="25">
        <v>8</v>
      </c>
      <c r="K307" s="25">
        <v>9</v>
      </c>
      <c r="L307" s="25">
        <v>10</v>
      </c>
    </row>
    <row r="308" spans="1:12" s="25" customFormat="1" x14ac:dyDescent="0.25">
      <c r="A308" s="25" t="str">
        <f>$B$8</f>
        <v>Sky Park Offices</v>
      </c>
      <c r="B308" s="25">
        <v>1</v>
      </c>
      <c r="C308" s="163">
        <f>$BQ$12/10</f>
        <v>2763599.4668159997</v>
      </c>
      <c r="D308" s="163">
        <f t="shared" ref="D308:L317" si="142">$BQ$12/10</f>
        <v>2763599.4668159997</v>
      </c>
      <c r="E308" s="163">
        <f t="shared" si="142"/>
        <v>2763599.4668159997</v>
      </c>
      <c r="F308" s="163">
        <f t="shared" si="142"/>
        <v>2763599.4668159997</v>
      </c>
      <c r="G308" s="163">
        <f t="shared" si="142"/>
        <v>2763599.4668159997</v>
      </c>
      <c r="H308" s="163">
        <f t="shared" si="142"/>
        <v>2763599.4668159997</v>
      </c>
      <c r="I308" s="163">
        <f t="shared" si="142"/>
        <v>2763599.4668159997</v>
      </c>
      <c r="J308" s="163">
        <f t="shared" si="142"/>
        <v>2763599.4668159997</v>
      </c>
      <c r="K308" s="163">
        <f t="shared" si="142"/>
        <v>2763599.4668159997</v>
      </c>
      <c r="L308" s="163">
        <f t="shared" si="142"/>
        <v>2763599.4668159997</v>
      </c>
    </row>
    <row r="309" spans="1:12" s="25" customFormat="1" x14ac:dyDescent="0.25">
      <c r="B309" s="25">
        <v>2</v>
      </c>
      <c r="C309" s="163"/>
      <c r="D309" s="163">
        <f t="shared" si="142"/>
        <v>2763599.4668159997</v>
      </c>
      <c r="E309" s="163">
        <f t="shared" si="142"/>
        <v>2763599.4668159997</v>
      </c>
      <c r="F309" s="163">
        <f t="shared" si="142"/>
        <v>2763599.4668159997</v>
      </c>
      <c r="G309" s="163">
        <f t="shared" si="142"/>
        <v>2763599.4668159997</v>
      </c>
      <c r="H309" s="163">
        <f t="shared" si="142"/>
        <v>2763599.4668159997</v>
      </c>
      <c r="I309" s="163">
        <f t="shared" si="142"/>
        <v>2763599.4668159997</v>
      </c>
      <c r="J309" s="163">
        <f t="shared" si="142"/>
        <v>2763599.4668159997</v>
      </c>
      <c r="K309" s="163">
        <f t="shared" si="142"/>
        <v>2763599.4668159997</v>
      </c>
      <c r="L309" s="163">
        <f t="shared" si="142"/>
        <v>2763599.4668159997</v>
      </c>
    </row>
    <row r="310" spans="1:12" s="25" customFormat="1" x14ac:dyDescent="0.25">
      <c r="B310" s="25">
        <v>3</v>
      </c>
      <c r="C310" s="163"/>
      <c r="D310" s="163"/>
      <c r="E310" s="163">
        <f t="shared" si="142"/>
        <v>2763599.4668159997</v>
      </c>
      <c r="F310" s="163">
        <f t="shared" si="142"/>
        <v>2763599.4668159997</v>
      </c>
      <c r="G310" s="163">
        <f t="shared" si="142"/>
        <v>2763599.4668159997</v>
      </c>
      <c r="H310" s="163">
        <f t="shared" si="142"/>
        <v>2763599.4668159997</v>
      </c>
      <c r="I310" s="163">
        <f t="shared" si="142"/>
        <v>2763599.4668159997</v>
      </c>
      <c r="J310" s="163">
        <f t="shared" si="142"/>
        <v>2763599.4668159997</v>
      </c>
      <c r="K310" s="163">
        <f t="shared" si="142"/>
        <v>2763599.4668159997</v>
      </c>
      <c r="L310" s="163">
        <f t="shared" si="142"/>
        <v>2763599.4668159997</v>
      </c>
    </row>
    <row r="311" spans="1:12" s="25" customFormat="1" x14ac:dyDescent="0.25">
      <c r="B311" s="25">
        <v>4</v>
      </c>
      <c r="C311" s="163"/>
      <c r="D311" s="163"/>
      <c r="E311" s="163"/>
      <c r="F311" s="163">
        <f t="shared" si="142"/>
        <v>2763599.4668159997</v>
      </c>
      <c r="G311" s="163">
        <f t="shared" si="142"/>
        <v>2763599.4668159997</v>
      </c>
      <c r="H311" s="163">
        <f t="shared" si="142"/>
        <v>2763599.4668159997</v>
      </c>
      <c r="I311" s="163">
        <f t="shared" si="142"/>
        <v>2763599.4668159997</v>
      </c>
      <c r="J311" s="163">
        <f t="shared" si="142"/>
        <v>2763599.4668159997</v>
      </c>
      <c r="K311" s="163">
        <f t="shared" si="142"/>
        <v>2763599.4668159997</v>
      </c>
      <c r="L311" s="163">
        <f t="shared" si="142"/>
        <v>2763599.4668159997</v>
      </c>
    </row>
    <row r="312" spans="1:12" s="25" customFormat="1" x14ac:dyDescent="0.25">
      <c r="B312" s="25">
        <v>5</v>
      </c>
      <c r="C312" s="163"/>
      <c r="D312" s="163"/>
      <c r="E312" s="163"/>
      <c r="F312" s="163"/>
      <c r="G312" s="163">
        <f t="shared" si="142"/>
        <v>2763599.4668159997</v>
      </c>
      <c r="H312" s="163">
        <f t="shared" si="142"/>
        <v>2763599.4668159997</v>
      </c>
      <c r="I312" s="163">
        <f t="shared" si="142"/>
        <v>2763599.4668159997</v>
      </c>
      <c r="J312" s="163">
        <f t="shared" si="142"/>
        <v>2763599.4668159997</v>
      </c>
      <c r="K312" s="163">
        <f t="shared" si="142"/>
        <v>2763599.4668159997</v>
      </c>
      <c r="L312" s="163">
        <f t="shared" si="142"/>
        <v>2763599.4668159997</v>
      </c>
    </row>
    <row r="313" spans="1:12" s="25" customFormat="1" x14ac:dyDescent="0.25">
      <c r="B313" s="25">
        <v>6</v>
      </c>
      <c r="C313" s="163"/>
      <c r="D313" s="163"/>
      <c r="E313" s="163"/>
      <c r="F313" s="163"/>
      <c r="G313" s="163"/>
      <c r="H313" s="163">
        <f t="shared" si="142"/>
        <v>2763599.4668159997</v>
      </c>
      <c r="I313" s="163">
        <f t="shared" si="142"/>
        <v>2763599.4668159997</v>
      </c>
      <c r="J313" s="163">
        <f t="shared" si="142"/>
        <v>2763599.4668159997</v>
      </c>
      <c r="K313" s="163">
        <f t="shared" si="142"/>
        <v>2763599.4668159997</v>
      </c>
      <c r="L313" s="163">
        <f t="shared" si="142"/>
        <v>2763599.4668159997</v>
      </c>
    </row>
    <row r="314" spans="1:12" s="25" customFormat="1" x14ac:dyDescent="0.25">
      <c r="B314" s="25">
        <v>7</v>
      </c>
      <c r="C314" s="163"/>
      <c r="D314" s="163"/>
      <c r="E314" s="163"/>
      <c r="F314" s="163"/>
      <c r="G314" s="163"/>
      <c r="H314" s="163"/>
      <c r="I314" s="163">
        <f t="shared" si="142"/>
        <v>2763599.4668159997</v>
      </c>
      <c r="J314" s="163">
        <f t="shared" si="142"/>
        <v>2763599.4668159997</v>
      </c>
      <c r="K314" s="163">
        <f t="shared" si="142"/>
        <v>2763599.4668159997</v>
      </c>
      <c r="L314" s="163">
        <f t="shared" si="142"/>
        <v>2763599.4668159997</v>
      </c>
    </row>
    <row r="315" spans="1:12" s="25" customFormat="1" x14ac:dyDescent="0.25">
      <c r="B315" s="25">
        <v>8</v>
      </c>
      <c r="C315" s="163"/>
      <c r="D315" s="163"/>
      <c r="E315" s="163"/>
      <c r="F315" s="163"/>
      <c r="G315" s="163"/>
      <c r="H315" s="163"/>
      <c r="I315" s="163"/>
      <c r="J315" s="163">
        <f t="shared" si="142"/>
        <v>2763599.4668159997</v>
      </c>
      <c r="K315" s="163">
        <f t="shared" si="142"/>
        <v>2763599.4668159997</v>
      </c>
      <c r="L315" s="163">
        <f t="shared" si="142"/>
        <v>2763599.4668159997</v>
      </c>
    </row>
    <row r="316" spans="1:12" s="25" customFormat="1" x14ac:dyDescent="0.25">
      <c r="B316" s="25">
        <v>9</v>
      </c>
      <c r="C316" s="163"/>
      <c r="D316" s="163"/>
      <c r="E316" s="163"/>
      <c r="F316" s="163"/>
      <c r="G316" s="163"/>
      <c r="H316" s="163"/>
      <c r="I316" s="163"/>
      <c r="J316" s="163"/>
      <c r="K316" s="163">
        <f t="shared" si="142"/>
        <v>2763599.4668159997</v>
      </c>
      <c r="L316" s="163">
        <f t="shared" si="142"/>
        <v>2763599.4668159997</v>
      </c>
    </row>
    <row r="317" spans="1:12" s="25" customFormat="1" x14ac:dyDescent="0.25">
      <c r="B317" s="25">
        <v>10</v>
      </c>
      <c r="C317" s="163"/>
      <c r="D317" s="163"/>
      <c r="E317" s="163"/>
      <c r="F317" s="163"/>
      <c r="G317" s="163"/>
      <c r="H317" s="163"/>
      <c r="I317" s="163"/>
      <c r="J317" s="163"/>
      <c r="K317" s="163"/>
      <c r="L317" s="163">
        <f t="shared" si="142"/>
        <v>2763599.4668159997</v>
      </c>
    </row>
    <row r="318" spans="1:12" s="25" customFormat="1" x14ac:dyDescent="0.25">
      <c r="B318" s="25" t="s">
        <v>88</v>
      </c>
      <c r="C318" s="163">
        <f>SUM(C308:C317)</f>
        <v>2763599.4668159997</v>
      </c>
      <c r="D318" s="163">
        <f t="shared" ref="D318:L318" si="143">SUM(D308:D317)</f>
        <v>5527198.9336319994</v>
      </c>
      <c r="E318" s="163">
        <f t="shared" si="143"/>
        <v>8290798.4004479991</v>
      </c>
      <c r="F318" s="163">
        <f t="shared" si="143"/>
        <v>11054397.867263999</v>
      </c>
      <c r="G318" s="163">
        <f t="shared" si="143"/>
        <v>13817997.334079999</v>
      </c>
      <c r="H318" s="163">
        <f t="shared" si="143"/>
        <v>16581596.800896</v>
      </c>
      <c r="I318" s="163">
        <f t="shared" si="143"/>
        <v>19345196.267712001</v>
      </c>
      <c r="J318" s="163">
        <f t="shared" si="143"/>
        <v>22108795.734528001</v>
      </c>
      <c r="K318" s="163">
        <f t="shared" si="143"/>
        <v>24872395.201344002</v>
      </c>
      <c r="L318" s="163">
        <f t="shared" si="143"/>
        <v>27635994.668160003</v>
      </c>
    </row>
    <row r="319" spans="1:12" s="25" customFormat="1" x14ac:dyDescent="0.25">
      <c r="C319" s="164">
        <f>C308+NPV(0.05,C309:C317)</f>
        <v>2763599.4668159997</v>
      </c>
      <c r="D319" s="164">
        <f t="shared" ref="D319:L319" si="144">D308+NPV(0.05,D309:D317)</f>
        <v>5395598.9590217136</v>
      </c>
      <c r="E319" s="164">
        <f t="shared" si="144"/>
        <v>7902265.142074774</v>
      </c>
      <c r="F319" s="164">
        <f t="shared" si="144"/>
        <v>10289566.268791975</v>
      </c>
      <c r="G319" s="164">
        <f t="shared" si="144"/>
        <v>12563186.389475025</v>
      </c>
      <c r="H319" s="164">
        <f t="shared" si="144"/>
        <v>14728538.885363642</v>
      </c>
      <c r="I319" s="164">
        <f t="shared" si="144"/>
        <v>16790779.357638512</v>
      </c>
      <c r="J319" s="164">
        <f t="shared" si="144"/>
        <v>18754817.902662199</v>
      </c>
      <c r="K319" s="164">
        <f t="shared" si="144"/>
        <v>20625330.802684762</v>
      </c>
      <c r="L319" s="164">
        <f t="shared" si="144"/>
        <v>22406771.659849107</v>
      </c>
    </row>
  </sheetData>
  <mergeCells count="13">
    <mergeCell ref="BM5:BQ5"/>
    <mergeCell ref="Q6:T6"/>
    <mergeCell ref="C6:E6"/>
    <mergeCell ref="F6:H6"/>
    <mergeCell ref="I6:K6"/>
    <mergeCell ref="L6:N6"/>
    <mergeCell ref="O6:P6"/>
    <mergeCell ref="AE6:AI6"/>
    <mergeCell ref="AK6:AO6"/>
    <mergeCell ref="AQ6:AU6"/>
    <mergeCell ref="BA5:BE5"/>
    <mergeCell ref="BG5:BK5"/>
    <mergeCell ref="AW6:AY6"/>
  </mergeCells>
  <conditionalFormatting sqref="BA8:BA12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8:BC12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8:BE12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16:AU1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6:AO17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6:AI17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16:BA1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6:BC17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16:BE1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:Q1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:R17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:S1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T1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8:BK1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8:BK1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8:BI1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8:BI1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8:BG1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8:BG1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8:AI12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5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15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8:AE12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8:AF1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:AG1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8:AH1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8:AK1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8:AL1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8:AM1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8:AN1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8:AQ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8:AR1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8:AS1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8:AT1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5:AT15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15:AN15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15:AI15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8:AO1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8:AU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8:BQ1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8:BQ1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8:BO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8:BO1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8:BM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8:BM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  <ignoredErrors>
    <ignoredError sqref="AK12 AE12 AQ12 AS12:AT12 AR12 AM12:AN12 AL12 AG12:AH12 AF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19"/>
  <sheetViews>
    <sheetView zoomScaleNormal="100" workbookViewId="0">
      <pane xSplit="2" ySplit="7" topLeftCell="AY8" activePane="bottomRight" state="frozen"/>
      <selection pane="topRight" activeCell="C1" sqref="C1"/>
      <selection pane="bottomLeft" activeCell="B3" sqref="B3"/>
      <selection pane="bottomRight" activeCell="BC15" sqref="BC15"/>
    </sheetView>
  </sheetViews>
  <sheetFormatPr defaultRowHeight="15" x14ac:dyDescent="0.25"/>
  <cols>
    <col min="1" max="1" width="22.7109375" customWidth="1"/>
    <col min="2" max="2" width="13.7109375" customWidth="1"/>
    <col min="3" max="3" width="15.28515625" style="136" customWidth="1"/>
    <col min="4" max="4" width="15.28515625" customWidth="1"/>
    <col min="5" max="5" width="15.28515625" style="137" customWidth="1"/>
    <col min="6" max="6" width="15.28515625" style="136" customWidth="1"/>
    <col min="7" max="7" width="15.28515625" customWidth="1"/>
    <col min="8" max="8" width="15.28515625" style="137" customWidth="1"/>
    <col min="9" max="9" width="15.28515625" style="136" customWidth="1"/>
    <col min="10" max="10" width="15.28515625" customWidth="1"/>
    <col min="11" max="11" width="15.28515625" style="137" customWidth="1"/>
    <col min="12" max="12" width="15.28515625" style="136" customWidth="1"/>
    <col min="13" max="13" width="6.28515625" customWidth="1"/>
    <col min="14" max="14" width="5.85546875" style="137" customWidth="1"/>
    <col min="15" max="16" width="4.7109375" style="150" customWidth="1"/>
    <col min="17" max="20" width="13.7109375" customWidth="1"/>
    <col min="21" max="21" width="11.42578125" customWidth="1"/>
    <col min="22" max="22" width="8.85546875" customWidth="1"/>
    <col min="23" max="23" width="10.5703125" customWidth="1"/>
    <col min="24" max="26" width="8.85546875" customWidth="1"/>
    <col min="28" max="28" width="11.140625" customWidth="1"/>
    <col min="30" max="30" width="8.85546875" customWidth="1"/>
    <col min="31" max="31" width="13.42578125" customWidth="1"/>
    <col min="32" max="34" width="11.28515625" customWidth="1"/>
    <col min="35" max="35" width="12.42578125" customWidth="1"/>
    <col min="37" max="37" width="12.42578125" customWidth="1"/>
    <col min="38" max="39" width="11.28515625" customWidth="1"/>
    <col min="40" max="40" width="11" customWidth="1"/>
    <col min="41" max="41" width="13.5703125" customWidth="1"/>
    <col min="43" max="43" width="13.85546875" bestFit="1" customWidth="1"/>
    <col min="44" max="44" width="12.7109375" bestFit="1" customWidth="1"/>
    <col min="45" max="46" width="12.7109375" customWidth="1"/>
    <col min="47" max="47" width="12.140625" customWidth="1"/>
    <col min="53" max="53" width="14.5703125" customWidth="1"/>
    <col min="54" max="54" width="2.28515625" customWidth="1"/>
    <col min="55" max="55" width="12.85546875" customWidth="1"/>
    <col min="56" max="56" width="2.28515625" customWidth="1"/>
    <col min="57" max="57" width="13.42578125" customWidth="1"/>
    <col min="59" max="59" width="13.140625" customWidth="1"/>
    <col min="60" max="60" width="2.28515625" customWidth="1"/>
    <col min="61" max="61" width="14.140625" customWidth="1"/>
    <col min="62" max="62" width="2.28515625" customWidth="1"/>
    <col min="63" max="63" width="13.140625" customWidth="1"/>
    <col min="65" max="65" width="11.7109375" bestFit="1" customWidth="1"/>
    <col min="66" max="66" width="2.28515625" customWidth="1"/>
    <col min="67" max="67" width="11.7109375" bestFit="1" customWidth="1"/>
    <col min="68" max="68" width="2.28515625" customWidth="1"/>
    <col min="69" max="69" width="11.7109375" bestFit="1" customWidth="1"/>
  </cols>
  <sheetData>
    <row r="2" spans="1:69" x14ac:dyDescent="0.25">
      <c r="A2" t="s">
        <v>99</v>
      </c>
      <c r="O2"/>
      <c r="P2"/>
    </row>
    <row r="3" spans="1:69" x14ac:dyDescent="0.25">
      <c r="A3" t="s">
        <v>100</v>
      </c>
      <c r="B3" s="129">
        <f>'aktuálny stav_MIRRI'!H96</f>
        <v>18756.439999999999</v>
      </c>
      <c r="O3"/>
      <c r="P3"/>
      <c r="AB3" t="s">
        <v>101</v>
      </c>
    </row>
    <row r="4" spans="1:69" x14ac:dyDescent="0.25">
      <c r="A4" t="s">
        <v>102</v>
      </c>
      <c r="B4" s="129">
        <f>'aktuálny stav_MIRRI'!J96</f>
        <v>244</v>
      </c>
      <c r="O4"/>
      <c r="P4"/>
    </row>
    <row r="5" spans="1:69" x14ac:dyDescent="0.25">
      <c r="O5" t="s">
        <v>103</v>
      </c>
      <c r="P5" t="s">
        <v>103</v>
      </c>
      <c r="BA5" s="174" t="s">
        <v>104</v>
      </c>
      <c r="BB5" s="174"/>
      <c r="BC5" s="174"/>
      <c r="BD5" s="174"/>
      <c r="BE5" s="174"/>
      <c r="BG5" s="169" t="s">
        <v>150</v>
      </c>
      <c r="BH5" s="169"/>
      <c r="BI5" s="169"/>
      <c r="BJ5" s="169"/>
      <c r="BK5" s="169"/>
      <c r="BM5" s="169" t="s">
        <v>152</v>
      </c>
      <c r="BN5" s="169"/>
      <c r="BO5" s="169"/>
      <c r="BP5" s="169"/>
      <c r="BQ5" s="169"/>
    </row>
    <row r="6" spans="1:69" s="138" customFormat="1" x14ac:dyDescent="0.25">
      <c r="C6" s="171" t="s">
        <v>105</v>
      </c>
      <c r="D6" s="170"/>
      <c r="E6" s="172"/>
      <c r="F6" s="171" t="s">
        <v>67</v>
      </c>
      <c r="G6" s="170"/>
      <c r="H6" s="172"/>
      <c r="I6" s="171" t="s">
        <v>84</v>
      </c>
      <c r="J6" s="170"/>
      <c r="K6" s="172"/>
      <c r="L6" s="171" t="s">
        <v>70</v>
      </c>
      <c r="M6" s="170"/>
      <c r="N6" s="172"/>
      <c r="O6" s="170" t="s">
        <v>106</v>
      </c>
      <c r="P6" s="170"/>
      <c r="Q6" s="170" t="s">
        <v>107</v>
      </c>
      <c r="R6" s="170"/>
      <c r="S6" s="170"/>
      <c r="T6" s="170"/>
      <c r="AE6" s="173" t="s">
        <v>108</v>
      </c>
      <c r="AF6" s="173"/>
      <c r="AG6" s="173"/>
      <c r="AH6" s="173"/>
      <c r="AI6" s="173"/>
      <c r="AK6" s="173" t="s">
        <v>109</v>
      </c>
      <c r="AL6" s="173"/>
      <c r="AM6" s="173"/>
      <c r="AN6" s="173"/>
      <c r="AO6" s="173"/>
      <c r="AQ6" s="173" t="s">
        <v>110</v>
      </c>
      <c r="AR6" s="173"/>
      <c r="AS6" s="173"/>
      <c r="AT6" s="173"/>
      <c r="AU6" s="173"/>
      <c r="AW6" s="173" t="s">
        <v>111</v>
      </c>
      <c r="AX6" s="173"/>
      <c r="AY6" s="173"/>
      <c r="BA6" s="160" t="s">
        <v>112</v>
      </c>
      <c r="BC6" s="160" t="s">
        <v>113</v>
      </c>
      <c r="BE6" s="160" t="s">
        <v>114</v>
      </c>
      <c r="BG6" s="160" t="s">
        <v>112</v>
      </c>
      <c r="BI6" s="160" t="s">
        <v>113</v>
      </c>
      <c r="BK6" s="160" t="s">
        <v>114</v>
      </c>
      <c r="BM6" s="160" t="s">
        <v>112</v>
      </c>
      <c r="BO6" s="160" t="s">
        <v>113</v>
      </c>
      <c r="BQ6" s="160" t="s">
        <v>114</v>
      </c>
    </row>
    <row r="7" spans="1:69" s="139" customFormat="1" ht="15.75" thickBot="1" x14ac:dyDescent="0.3">
      <c r="B7" s="139" t="s">
        <v>73</v>
      </c>
      <c r="C7" s="140" t="s">
        <v>115</v>
      </c>
      <c r="D7" s="139" t="s">
        <v>116</v>
      </c>
      <c r="E7" s="141" t="s">
        <v>117</v>
      </c>
      <c r="F7" s="140" t="s">
        <v>115</v>
      </c>
      <c r="G7" s="139" t="s">
        <v>116</v>
      </c>
      <c r="H7" s="141" t="s">
        <v>117</v>
      </c>
      <c r="I7" s="140" t="s">
        <v>115</v>
      </c>
      <c r="J7" s="139" t="s">
        <v>116</v>
      </c>
      <c r="K7" s="141" t="s">
        <v>117</v>
      </c>
      <c r="L7" s="140" t="s">
        <v>115</v>
      </c>
      <c r="M7" s="139" t="s">
        <v>116</v>
      </c>
      <c r="N7" s="141" t="s">
        <v>117</v>
      </c>
      <c r="O7" s="142" t="s">
        <v>105</v>
      </c>
      <c r="P7" s="142" t="s">
        <v>67</v>
      </c>
      <c r="Q7" s="139" t="s">
        <v>118</v>
      </c>
      <c r="R7" s="139" t="s">
        <v>119</v>
      </c>
      <c r="S7" s="139" t="s">
        <v>120</v>
      </c>
      <c r="T7" s="139" t="s">
        <v>121</v>
      </c>
      <c r="U7" s="139" t="s">
        <v>122</v>
      </c>
      <c r="V7" s="139" t="s">
        <v>123</v>
      </c>
      <c r="W7" s="139" t="s">
        <v>3</v>
      </c>
      <c r="X7" s="139" t="s">
        <v>0</v>
      </c>
      <c r="Y7" s="139" t="s">
        <v>124</v>
      </c>
      <c r="Z7" s="139" t="s">
        <v>12</v>
      </c>
      <c r="AA7" s="139" t="s">
        <v>125</v>
      </c>
      <c r="AB7" s="139" t="s">
        <v>126</v>
      </c>
      <c r="AC7" s="139" t="s">
        <v>127</v>
      </c>
      <c r="AE7" s="139" t="str">
        <f>CONCATENATE($AB$8," m2")</f>
        <v>18756,44 m2</v>
      </c>
      <c r="AF7" s="139" t="str">
        <f>CONCATENATE($B$4," park.miest")</f>
        <v>244 park.miest</v>
      </c>
      <c r="AG7" s="139" t="s">
        <v>128</v>
      </c>
      <c r="AH7" s="139" t="s">
        <v>129</v>
      </c>
      <c r="AI7" s="139" t="str">
        <f>CONCATENATE($AB$8," m2")</f>
        <v>18756,44 m2</v>
      </c>
      <c r="AK7" s="139" t="str">
        <f>CONCATENATE($AB$8," m2")</f>
        <v>18756,44 m2</v>
      </c>
      <c r="AL7" s="139" t="str">
        <f>CONCATENATE($B$4," park.miest")</f>
        <v>244 park.miest</v>
      </c>
      <c r="AM7" s="139" t="s">
        <v>128</v>
      </c>
      <c r="AN7" s="139" t="s">
        <v>129</v>
      </c>
      <c r="AO7" s="139" t="str">
        <f>CONCATENATE($AB$8," m2")</f>
        <v>18756,44 m2</v>
      </c>
      <c r="AQ7" s="139" t="str">
        <f>CONCATENATE($AB$8," m2")</f>
        <v>18756,44 m2</v>
      </c>
      <c r="AR7" s="139" t="str">
        <f>CONCATENATE($B$4," park.miest")</f>
        <v>244 park.miest</v>
      </c>
      <c r="AS7" s="139" t="s">
        <v>128</v>
      </c>
      <c r="AT7" s="139" t="s">
        <v>129</v>
      </c>
      <c r="AU7" s="139" t="str">
        <f>CONCATENATE($AB$8," m2")</f>
        <v>18756,44 m2</v>
      </c>
      <c r="AW7" s="139" t="s">
        <v>115</v>
      </c>
      <c r="AX7" s="139" t="s">
        <v>116</v>
      </c>
      <c r="AY7" s="139" t="s">
        <v>117</v>
      </c>
      <c r="BA7" s="139" t="str">
        <f>CONCATENATE($AB$8," m2")</f>
        <v>18756,44 m2</v>
      </c>
      <c r="BC7" s="139" t="str">
        <f>CONCATENATE($AB$8," m2")</f>
        <v>18756,44 m2</v>
      </c>
      <c r="BE7" s="139" t="str">
        <f>CONCATENATE($AB$8," m2")</f>
        <v>18756,44 m2</v>
      </c>
      <c r="BG7" s="139" t="str">
        <f>CONCATENATE($AB$8," m2")</f>
        <v>18756,44 m2</v>
      </c>
      <c r="BI7" s="139" t="str">
        <f>CONCATENATE($AB$8," m2")</f>
        <v>18756,44 m2</v>
      </c>
      <c r="BK7" s="139" t="str">
        <f>CONCATENATE($AB$8," m2")</f>
        <v>18756,44 m2</v>
      </c>
      <c r="BM7" s="139" t="str">
        <f>CONCATENATE($AB$8," m2")</f>
        <v>18756,44 m2</v>
      </c>
      <c r="BO7" s="139" t="str">
        <f>CONCATENATE($AB$8," m2")</f>
        <v>18756,44 m2</v>
      </c>
      <c r="BQ7" s="139" t="str">
        <f>CONCATENATE($AB$8," m2")</f>
        <v>18756,44 m2</v>
      </c>
    </row>
    <row r="8" spans="1:69" ht="15.75" thickTop="1" x14ac:dyDescent="0.25">
      <c r="A8" t="s">
        <v>130</v>
      </c>
      <c r="B8" s="26" t="s">
        <v>131</v>
      </c>
      <c r="C8" s="153">
        <v>15</v>
      </c>
      <c r="D8" s="154">
        <v>15</v>
      </c>
      <c r="E8" s="155">
        <v>15</v>
      </c>
      <c r="F8" s="153">
        <v>7</v>
      </c>
      <c r="G8" s="154">
        <v>7</v>
      </c>
      <c r="H8" s="155">
        <v>7</v>
      </c>
      <c r="I8" s="143">
        <v>150</v>
      </c>
      <c r="J8" s="26">
        <v>150</v>
      </c>
      <c r="K8" s="144">
        <v>150</v>
      </c>
      <c r="L8" s="153">
        <v>20</v>
      </c>
      <c r="M8" s="154">
        <v>20</v>
      </c>
      <c r="N8" s="155">
        <v>20</v>
      </c>
      <c r="O8" s="156">
        <v>4.5</v>
      </c>
      <c r="P8" s="156">
        <v>0</v>
      </c>
      <c r="Q8" s="146">
        <v>7</v>
      </c>
      <c r="R8" s="146">
        <v>3.8</v>
      </c>
      <c r="S8" s="146">
        <v>21</v>
      </c>
      <c r="T8" s="146">
        <v>1.7</v>
      </c>
      <c r="U8">
        <v>28000</v>
      </c>
      <c r="V8">
        <v>2500</v>
      </c>
      <c r="W8">
        <v>1300</v>
      </c>
      <c r="X8">
        <v>200</v>
      </c>
      <c r="Y8">
        <v>18</v>
      </c>
      <c r="Z8">
        <v>644</v>
      </c>
      <c r="AA8" s="151">
        <f>$B$4</f>
        <v>244</v>
      </c>
      <c r="AB8" s="152">
        <f>$B$3</f>
        <v>18756.439999999999</v>
      </c>
      <c r="AC8">
        <f>1000*1.2</f>
        <v>1200</v>
      </c>
      <c r="AE8" s="147">
        <f>5*12*$AB8*$C8</f>
        <v>16880796</v>
      </c>
      <c r="AF8" s="147"/>
      <c r="AG8" s="147">
        <f>AC8*5*12</f>
        <v>72000</v>
      </c>
      <c r="AH8" s="147">
        <f t="shared" ref="AH8:AH14" si="0">12*5*$O8*AB8</f>
        <v>5064238.8</v>
      </c>
      <c r="AI8" s="148">
        <f>AE8+AF8+AG8+AH8</f>
        <v>22017034.800000001</v>
      </c>
      <c r="AK8" s="147">
        <f>7*12*AB8*D8</f>
        <v>23633114.399999999</v>
      </c>
      <c r="AL8" s="147"/>
      <c r="AM8" s="147">
        <f>7*12*AC8</f>
        <v>100800</v>
      </c>
      <c r="AN8" s="147">
        <f>12*7*$O8*AB8</f>
        <v>7089934.3199999994</v>
      </c>
      <c r="AO8" s="148">
        <f>AK8+AL8+AM8+AN8</f>
        <v>30823848.719999999</v>
      </c>
      <c r="AQ8" s="147">
        <f>10*12*AB8*E8</f>
        <v>33761592</v>
      </c>
      <c r="AR8" s="147"/>
      <c r="AS8" s="147">
        <f>10*12*AC8</f>
        <v>144000</v>
      </c>
      <c r="AT8" s="147">
        <f>12*10*$O8*AB8</f>
        <v>10128477.6</v>
      </c>
      <c r="AU8" s="148">
        <f>AQ8+AR8+AS8+AT8</f>
        <v>44034069.600000001</v>
      </c>
      <c r="AW8" s="161">
        <v>5</v>
      </c>
      <c r="AX8" s="161">
        <v>7</v>
      </c>
      <c r="AY8" s="161">
        <v>10</v>
      </c>
      <c r="BA8" s="149">
        <f>AI8-(AI8/5/12*$AW8)</f>
        <v>20182281.900000002</v>
      </c>
      <c r="BC8" s="149">
        <f>AO8-(AO8/12/7*$AX8)</f>
        <v>28255194.66</v>
      </c>
      <c r="BE8" s="149">
        <f>AU8-(AU8/12/10*$AY8)</f>
        <v>40364563.800000004</v>
      </c>
      <c r="BG8" s="149">
        <f>AI8-(AI8/5/12*$AW8)+((910615.26)+329698.85)</f>
        <v>21422596.010000002</v>
      </c>
      <c r="BI8" s="149">
        <f>AO8-(AO8/12/7*$AX8)+((910615.26)+329698.85)</f>
        <v>29495508.77</v>
      </c>
      <c r="BK8" s="149">
        <f>AU8-(AU8/12/10*$AY8)+((910615.26)+329698.85)</f>
        <v>41604877.910000004</v>
      </c>
      <c r="BM8" s="149">
        <f>BA8-(BA8/5/12*$AW8)+((910615.26)+329698.85)</f>
        <v>19740739.185000002</v>
      </c>
      <c r="BO8" s="149">
        <f>BC8-(BC8/12/7*$AX8)+((910615.26)+329698.85)</f>
        <v>27140909.215</v>
      </c>
      <c r="BQ8" s="149">
        <f>BE8-(BE8/12/10*$AY8)+((910615.26)+329698.85)</f>
        <v>38241164.260000005</v>
      </c>
    </row>
    <row r="9" spans="1:69" x14ac:dyDescent="0.25">
      <c r="A9" t="s">
        <v>132</v>
      </c>
      <c r="B9" s="26" t="s">
        <v>133</v>
      </c>
      <c r="C9" s="153">
        <v>10.42</v>
      </c>
      <c r="D9" s="154">
        <v>9.9600000000000009</v>
      </c>
      <c r="E9" s="155">
        <v>9.58</v>
      </c>
      <c r="F9" s="153">
        <v>7.5</v>
      </c>
      <c r="G9" s="154">
        <v>7.5</v>
      </c>
      <c r="H9" s="155">
        <v>7.5</v>
      </c>
      <c r="I9" s="143">
        <v>100</v>
      </c>
      <c r="J9" s="26">
        <v>100</v>
      </c>
      <c r="K9" s="144">
        <v>100</v>
      </c>
      <c r="L9" s="153">
        <v>15</v>
      </c>
      <c r="M9" s="154">
        <v>13.5</v>
      </c>
      <c r="N9" s="155">
        <v>12.5</v>
      </c>
      <c r="O9" s="156">
        <v>4.2</v>
      </c>
      <c r="P9" s="156">
        <v>2.2000000000000002</v>
      </c>
      <c r="Q9" s="146">
        <v>7</v>
      </c>
      <c r="R9" s="146">
        <v>2.5</v>
      </c>
      <c r="S9" s="146">
        <v>27</v>
      </c>
      <c r="T9" s="146">
        <v>2.2000000000000002</v>
      </c>
      <c r="U9">
        <v>33770</v>
      </c>
      <c r="V9">
        <v>1396</v>
      </c>
      <c r="W9">
        <v>3400</v>
      </c>
      <c r="X9">
        <v>709</v>
      </c>
      <c r="Y9">
        <v>28</v>
      </c>
      <c r="Z9">
        <v>750</v>
      </c>
      <c r="AA9" s="151">
        <f t="shared" ref="AA9:AA17" si="1">$B$4</f>
        <v>244</v>
      </c>
      <c r="AB9" s="152">
        <f t="shared" ref="AB9:AB17" si="2">$B$3</f>
        <v>18756.439999999999</v>
      </c>
      <c r="AC9">
        <f>100*1.2</f>
        <v>120</v>
      </c>
      <c r="AE9" s="147">
        <f>5*12*$AB9*$C9</f>
        <v>11726526.287999999</v>
      </c>
      <c r="AF9" s="147"/>
      <c r="AG9" s="147">
        <f>AC9*5*12</f>
        <v>7200</v>
      </c>
      <c r="AH9" s="147">
        <f t="shared" si="0"/>
        <v>4726622.88</v>
      </c>
      <c r="AI9" s="148">
        <f t="shared" ref="AI9:AI12" si="3">AE9+AF9+AG9+AH9</f>
        <v>16460349.167999998</v>
      </c>
      <c r="AK9" s="147">
        <f>7*12*AB9*D9</f>
        <v>15692387.961600002</v>
      </c>
      <c r="AL9" s="147"/>
      <c r="AM9" s="147">
        <f>7*12*AC9</f>
        <v>10080</v>
      </c>
      <c r="AN9" s="147">
        <f>12*7*$O9*AB9</f>
        <v>6617272.0319999997</v>
      </c>
      <c r="AO9" s="148">
        <f t="shared" ref="AO9:AO12" si="4">AK9+AL9+AM9+AN9</f>
        <v>22319739.993600003</v>
      </c>
      <c r="AQ9" s="147">
        <f>10*12*AB9*E9</f>
        <v>21562403.423999999</v>
      </c>
      <c r="AR9" s="147"/>
      <c r="AS9" s="147">
        <f>10*12*AC9</f>
        <v>14400</v>
      </c>
      <c r="AT9" s="147">
        <f>12*10*$O9*AB9</f>
        <v>9453245.7599999998</v>
      </c>
      <c r="AU9" s="148">
        <f t="shared" ref="AU9:AU12" si="5">AQ9+AR9+AS9+AT9</f>
        <v>31030049.184</v>
      </c>
      <c r="AW9" s="161">
        <v>7</v>
      </c>
      <c r="AX9" s="161">
        <v>9</v>
      </c>
      <c r="AY9" s="161">
        <v>12</v>
      </c>
      <c r="BA9" s="149">
        <f>AI9-(AI9/5/12*$AW9)</f>
        <v>14539975.098399999</v>
      </c>
      <c r="BC9" s="149">
        <f>AO9-(AO9/12/7*$AX9)</f>
        <v>19928339.280000001</v>
      </c>
      <c r="BE9" s="149">
        <f>AU9-(AU9/12/10*$AY9)</f>
        <v>27927044.2656</v>
      </c>
      <c r="BG9" s="149">
        <f>AI9-(AI9/5/12*$AW9)+((910615.26)+329698.85)</f>
        <v>15780289.208399998</v>
      </c>
      <c r="BI9" s="149">
        <f>AO9-(AO9/12/7*$AX9)+((910615.26)+329698.85)</f>
        <v>21168653.390000001</v>
      </c>
      <c r="BK9" s="149">
        <f t="shared" ref="BK9:BK11" si="6">AU9-(AU9/12/10*$AY9)+((910615.26)+329698.85)</f>
        <v>29167358.375599999</v>
      </c>
      <c r="BM9" s="149">
        <f t="shared" ref="BM9:BM11" si="7">BA9-(BA9/5/12*$AW9)+((910615.26)+329698.85)</f>
        <v>14083958.780253332</v>
      </c>
      <c r="BO9" s="149">
        <f t="shared" ref="BO9:BO11" si="8">BC9-(BC9/12/7*$AX9)+((910615.26)+329698.85)</f>
        <v>19033474.18142857</v>
      </c>
      <c r="BQ9" s="149">
        <f t="shared" ref="BQ9:BQ11" si="9">BE9-(BE9/12/10*$AY9)+((910615.26)+329698.85)</f>
        <v>26374653.949039999</v>
      </c>
    </row>
    <row r="10" spans="1:69" x14ac:dyDescent="0.25">
      <c r="A10" t="s">
        <v>134</v>
      </c>
      <c r="B10" s="26" t="s">
        <v>135</v>
      </c>
      <c r="C10" s="153">
        <f>11.9</f>
        <v>11.9</v>
      </c>
      <c r="D10" s="154">
        <f>11.25</f>
        <v>11.25</v>
      </c>
      <c r="E10" s="155">
        <f>9.9</f>
        <v>9.9</v>
      </c>
      <c r="F10" s="153">
        <f>6.9</f>
        <v>6.9</v>
      </c>
      <c r="G10" s="154">
        <f>6.9</f>
        <v>6.9</v>
      </c>
      <c r="H10" s="155">
        <f>6.9</f>
        <v>6.9</v>
      </c>
      <c r="I10" s="143">
        <v>100</v>
      </c>
      <c r="J10" s="26">
        <v>100</v>
      </c>
      <c r="K10" s="144">
        <v>100</v>
      </c>
      <c r="L10" s="153">
        <f>17.9</f>
        <v>17.899999999999999</v>
      </c>
      <c r="M10" s="154">
        <f>16</f>
        <v>16</v>
      </c>
      <c r="N10" s="155">
        <f>14.9</f>
        <v>14.9</v>
      </c>
      <c r="O10" s="156">
        <v>4.8</v>
      </c>
      <c r="P10" s="156">
        <v>0</v>
      </c>
      <c r="Q10" s="146">
        <v>6</v>
      </c>
      <c r="R10" s="146">
        <v>2.2999999999999998</v>
      </c>
      <c r="S10" s="146">
        <v>19</v>
      </c>
      <c r="T10" s="146">
        <v>1.5</v>
      </c>
      <c r="U10">
        <f>21800+11200</f>
        <v>33000</v>
      </c>
      <c r="V10">
        <v>2009</v>
      </c>
      <c r="W10">
        <f>1200+1700</f>
        <v>2900</v>
      </c>
      <c r="X10">
        <v>86</v>
      </c>
      <c r="Y10">
        <v>25</v>
      </c>
      <c r="Z10">
        <f>374+266</f>
        <v>640</v>
      </c>
      <c r="AA10" s="151">
        <f t="shared" si="1"/>
        <v>244</v>
      </c>
      <c r="AB10" s="152">
        <f t="shared" si="2"/>
        <v>18756.439999999999</v>
      </c>
      <c r="AE10" s="147">
        <f>5*12*$AB10*$C10</f>
        <v>13392098.16</v>
      </c>
      <c r="AF10" s="147"/>
      <c r="AG10" s="147">
        <f>AC10*5*12</f>
        <v>0</v>
      </c>
      <c r="AH10" s="147">
        <f t="shared" si="0"/>
        <v>5401854.7199999997</v>
      </c>
      <c r="AI10" s="148">
        <f t="shared" si="3"/>
        <v>18793952.879999999</v>
      </c>
      <c r="AK10" s="147">
        <f>7*12*AB10*D10</f>
        <v>17724835.800000001</v>
      </c>
      <c r="AL10" s="147"/>
      <c r="AM10" s="147">
        <f>7*12*AC10</f>
        <v>0</v>
      </c>
      <c r="AN10" s="147">
        <f>12*7*$O10*AB10</f>
        <v>7562596.6079999991</v>
      </c>
      <c r="AO10" s="148">
        <f t="shared" si="4"/>
        <v>25287432.408</v>
      </c>
      <c r="AQ10" s="147">
        <f>10*12*AB10*E10</f>
        <v>22282650.719999999</v>
      </c>
      <c r="AR10" s="147"/>
      <c r="AS10" s="147">
        <f>10*12*AC10</f>
        <v>0</v>
      </c>
      <c r="AT10" s="147">
        <f>12*10*$O10*AB10</f>
        <v>10803709.439999999</v>
      </c>
      <c r="AU10" s="148">
        <f t="shared" si="5"/>
        <v>33086360.159999996</v>
      </c>
      <c r="AW10" s="161">
        <v>6</v>
      </c>
      <c r="AX10" s="161">
        <v>10</v>
      </c>
      <c r="AY10" s="161">
        <v>12</v>
      </c>
      <c r="BA10" s="149">
        <f>AI10-(AI10/5/12*$AW10)</f>
        <v>16914557.592</v>
      </c>
      <c r="BC10" s="149">
        <f>AO10-(AO10/12/7*$AX10)</f>
        <v>22277023.787999999</v>
      </c>
      <c r="BE10" s="149">
        <f>AU10-(AU10/12/10*$AY10)</f>
        <v>29777724.143999998</v>
      </c>
      <c r="BG10" s="149">
        <f>AI10-(AI10/5/12*$AW10)+((910615.26)+329698.85)</f>
        <v>18154871.702</v>
      </c>
      <c r="BI10" s="149">
        <f>AO10-(AO10/12/7*$AX10)+((910615.26)+329698.85)</f>
        <v>23517337.897999998</v>
      </c>
      <c r="BK10" s="149">
        <f t="shared" si="6"/>
        <v>31018038.253999997</v>
      </c>
      <c r="BM10" s="149">
        <f t="shared" si="7"/>
        <v>16463415.9428</v>
      </c>
      <c r="BO10" s="149">
        <f t="shared" si="8"/>
        <v>20865311.256571427</v>
      </c>
      <c r="BQ10" s="149">
        <f t="shared" si="9"/>
        <v>28040265.839599997</v>
      </c>
    </row>
    <row r="11" spans="1:69" x14ac:dyDescent="0.25">
      <c r="B11" s="26" t="s">
        <v>136</v>
      </c>
      <c r="C11" s="153">
        <v>12.08</v>
      </c>
      <c r="D11" s="154">
        <v>11.25</v>
      </c>
      <c r="E11" s="155">
        <v>9.92</v>
      </c>
      <c r="F11" s="153">
        <v>6.25</v>
      </c>
      <c r="G11" s="154">
        <v>6.25</v>
      </c>
      <c r="H11" s="155">
        <v>6.25</v>
      </c>
      <c r="I11" s="143">
        <v>90</v>
      </c>
      <c r="J11" s="26">
        <v>90</v>
      </c>
      <c r="K11" s="144">
        <v>90</v>
      </c>
      <c r="L11" s="153">
        <v>15</v>
      </c>
      <c r="M11" s="154">
        <v>13.5</v>
      </c>
      <c r="N11" s="155">
        <v>12.5</v>
      </c>
      <c r="O11" s="156">
        <v>4.2</v>
      </c>
      <c r="P11" s="156">
        <v>4.2</v>
      </c>
      <c r="Q11" s="146">
        <v>7</v>
      </c>
      <c r="R11" s="146">
        <v>4.7</v>
      </c>
      <c r="S11" s="146">
        <v>49</v>
      </c>
      <c r="T11" s="146">
        <v>3.9</v>
      </c>
      <c r="U11">
        <v>30200</v>
      </c>
      <c r="V11">
        <v>5000</v>
      </c>
      <c r="W11">
        <v>3900</v>
      </c>
      <c r="X11">
        <v>1220</v>
      </c>
      <c r="Y11">
        <v>9</v>
      </c>
      <c r="Z11">
        <v>1102</v>
      </c>
      <c r="AA11" s="151">
        <f t="shared" si="1"/>
        <v>244</v>
      </c>
      <c r="AB11" s="152">
        <f t="shared" si="2"/>
        <v>18756.439999999999</v>
      </c>
      <c r="AC11">
        <f>100*1.2</f>
        <v>120</v>
      </c>
      <c r="AE11" s="147">
        <f>5*12*$AB11*$C11</f>
        <v>13594667.711999999</v>
      </c>
      <c r="AF11" s="147"/>
      <c r="AG11" s="147">
        <f>AC11*5*12</f>
        <v>7200</v>
      </c>
      <c r="AH11" s="147">
        <f t="shared" si="0"/>
        <v>4726622.88</v>
      </c>
      <c r="AI11" s="148">
        <f t="shared" si="3"/>
        <v>18328490.592</v>
      </c>
      <c r="AK11" s="147">
        <f>7*12*AB11*D11</f>
        <v>17724835.800000001</v>
      </c>
      <c r="AL11" s="147"/>
      <c r="AM11" s="147">
        <f>7*12*AC11</f>
        <v>10080</v>
      </c>
      <c r="AN11" s="147">
        <f>12*7*$O11*AB11</f>
        <v>6617272.0319999997</v>
      </c>
      <c r="AO11" s="148">
        <f t="shared" si="4"/>
        <v>24352187.832000002</v>
      </c>
      <c r="AQ11" s="147">
        <f>10*12*AB11*E11</f>
        <v>22327666.175999999</v>
      </c>
      <c r="AR11" s="147"/>
      <c r="AS11" s="147">
        <f>10*12*AC11</f>
        <v>14400</v>
      </c>
      <c r="AT11" s="147">
        <f>12*10*$O11*AB11</f>
        <v>9453245.7599999998</v>
      </c>
      <c r="AU11" s="148">
        <f t="shared" si="5"/>
        <v>31795311.935999997</v>
      </c>
      <c r="AW11" s="161">
        <v>7</v>
      </c>
      <c r="AX11" s="161">
        <v>9</v>
      </c>
      <c r="AY11" s="161">
        <v>12</v>
      </c>
      <c r="BA11" s="149">
        <f>AI11-(AI11/5/12*$AW11)</f>
        <v>16190166.6896</v>
      </c>
      <c r="BC11" s="149">
        <f>AO11-(AO11/12/7*$AX11)</f>
        <v>21743024.850000001</v>
      </c>
      <c r="BE11" s="149">
        <f>AU11-(AU11/12/10*$AY11)</f>
        <v>28615780.742399998</v>
      </c>
      <c r="BG11" s="149">
        <f>AI11-(AI11/5/12*$AW11)+((910615.26)+329698.85)</f>
        <v>17430480.799600001</v>
      </c>
      <c r="BI11" s="149">
        <f>AO11-(AO11/12/7*$AX11)+((910615.26)+329698.85)</f>
        <v>22983338.960000001</v>
      </c>
      <c r="BK11" s="149">
        <f t="shared" si="6"/>
        <v>29856094.852399997</v>
      </c>
      <c r="BM11" s="149">
        <f t="shared" si="7"/>
        <v>15541628.019146666</v>
      </c>
      <c r="BO11" s="149">
        <f t="shared" si="8"/>
        <v>20653729.154642858</v>
      </c>
      <c r="BQ11" s="149">
        <f t="shared" si="9"/>
        <v>26994516.778159998</v>
      </c>
    </row>
    <row r="12" spans="1:69" x14ac:dyDescent="0.25">
      <c r="A12" t="s">
        <v>137</v>
      </c>
      <c r="B12" s="26" t="s">
        <v>138</v>
      </c>
      <c r="C12" s="153"/>
      <c r="D12" s="154"/>
      <c r="E12" s="155"/>
      <c r="F12" s="153"/>
      <c r="G12" s="154"/>
      <c r="H12" s="155"/>
      <c r="I12" s="143"/>
      <c r="J12" s="26"/>
      <c r="K12" s="144"/>
      <c r="L12" s="153"/>
      <c r="M12" s="154"/>
      <c r="N12" s="155"/>
      <c r="O12" s="156">
        <v>4.2</v>
      </c>
      <c r="P12" s="156">
        <v>4.2</v>
      </c>
      <c r="Q12" s="146">
        <v>8</v>
      </c>
      <c r="R12" s="146">
        <v>4.9000000000000004</v>
      </c>
      <c r="S12" s="146">
        <v>51</v>
      </c>
      <c r="T12" s="146">
        <v>4.0999999999999996</v>
      </c>
      <c r="U12">
        <f>U13+U15</f>
        <v>39000</v>
      </c>
      <c r="V12" t="s">
        <v>139</v>
      </c>
      <c r="W12">
        <f>W13+W14</f>
        <v>950</v>
      </c>
      <c r="X12">
        <f>X13+X15</f>
        <v>1150</v>
      </c>
      <c r="Y12">
        <v>9</v>
      </c>
      <c r="Z12">
        <f>Z13+Z15</f>
        <v>863</v>
      </c>
      <c r="AA12" s="151">
        <f t="shared" si="1"/>
        <v>244</v>
      </c>
      <c r="AB12" s="152">
        <f>AB13+AB14</f>
        <v>18756.439999999999</v>
      </c>
      <c r="AC12">
        <f>100*1.2</f>
        <v>120</v>
      </c>
      <c r="AE12" s="147">
        <f>AE13+AE14</f>
        <v>12797867.711999999</v>
      </c>
      <c r="AF12" s="147"/>
      <c r="AG12" s="147">
        <f>AG13+AG14</f>
        <v>14400</v>
      </c>
      <c r="AH12" s="147">
        <f t="shared" si="0"/>
        <v>4726622.88</v>
      </c>
      <c r="AI12" s="148">
        <f t="shared" si="3"/>
        <v>17538890.592</v>
      </c>
      <c r="AK12" s="147">
        <f>AK13+AK14</f>
        <v>16857955.800000001</v>
      </c>
      <c r="AL12" s="147"/>
      <c r="AM12" s="147">
        <f>AM13+AM14</f>
        <v>20160</v>
      </c>
      <c r="AN12" s="147">
        <f t="shared" ref="AN12" si="10">AN13+AN14</f>
        <v>6617272.0319999997</v>
      </c>
      <c r="AO12" s="148">
        <f t="shared" si="4"/>
        <v>23495387.832000002</v>
      </c>
      <c r="AQ12" s="147">
        <f>AQ13+AQ14</f>
        <v>22001266.175999999</v>
      </c>
      <c r="AR12" s="147"/>
      <c r="AS12" s="147">
        <f>AS13+AS14</f>
        <v>28800</v>
      </c>
      <c r="AT12" s="147">
        <f t="shared" ref="AT12" si="11">AT13+AT14</f>
        <v>9453245.7599999998</v>
      </c>
      <c r="AU12" s="148">
        <f t="shared" si="5"/>
        <v>31483311.935999997</v>
      </c>
      <c r="AW12" s="161">
        <v>7</v>
      </c>
      <c r="AX12" s="161">
        <v>9</v>
      </c>
      <c r="AY12" s="161">
        <v>12</v>
      </c>
      <c r="BA12" s="149">
        <f>AI12-(AI12/5/12*$AW12)</f>
        <v>15492686.6896</v>
      </c>
      <c r="BC12" s="149">
        <f>AO12-(AO12/12/7*$AX12)</f>
        <v>20978024.850000001</v>
      </c>
      <c r="BE12" s="149">
        <f>AU12-(AU12/12/10*$AY12)</f>
        <v>28334980.742399998</v>
      </c>
      <c r="BG12" s="149">
        <f>AI12-(AI12/5/12*$AW12)</f>
        <v>15492686.6896</v>
      </c>
      <c r="BI12" s="149">
        <f>AO12-(AO12/12/7*$AX12)</f>
        <v>20978024.850000001</v>
      </c>
      <c r="BK12" s="149">
        <f>AU12-(AU12/12/10*$AY12)</f>
        <v>28334980.742399998</v>
      </c>
      <c r="BM12" s="149">
        <f>BA12-(BA12/5/12*$AW12)</f>
        <v>13685206.575813334</v>
      </c>
      <c r="BO12" s="149">
        <f>BC12-(BC12/12/7*$AX12)</f>
        <v>18730379.330357146</v>
      </c>
      <c r="BQ12" s="149">
        <f>BE12-(BE12/12/10*$AY12)</f>
        <v>25501482.668159999</v>
      </c>
    </row>
    <row r="13" spans="1:69" x14ac:dyDescent="0.25">
      <c r="A13" t="s">
        <v>137</v>
      </c>
      <c r="B13" s="26" t="s">
        <v>140</v>
      </c>
      <c r="C13" s="153">
        <v>10.42</v>
      </c>
      <c r="D13" s="154">
        <v>9.9600000000000009</v>
      </c>
      <c r="E13" s="155">
        <v>9.58</v>
      </c>
      <c r="F13" s="153">
        <v>6.25</v>
      </c>
      <c r="G13" s="154">
        <v>6.25</v>
      </c>
      <c r="H13" s="155">
        <v>6.25</v>
      </c>
      <c r="I13" s="143">
        <v>90</v>
      </c>
      <c r="J13" s="26">
        <v>90</v>
      </c>
      <c r="K13" s="144">
        <v>90</v>
      </c>
      <c r="L13" s="153">
        <v>15</v>
      </c>
      <c r="M13" s="154">
        <v>13.25</v>
      </c>
      <c r="N13" s="155">
        <v>12.5</v>
      </c>
      <c r="O13" s="156">
        <v>4.2</v>
      </c>
      <c r="P13" s="156">
        <v>4.2</v>
      </c>
      <c r="Q13" s="146">
        <v>8</v>
      </c>
      <c r="R13" s="146">
        <v>4.9000000000000004</v>
      </c>
      <c r="S13" s="146">
        <v>51</v>
      </c>
      <c r="T13" s="146">
        <v>4.0999999999999996</v>
      </c>
      <c r="U13">
        <v>8000</v>
      </c>
      <c r="V13">
        <v>1028</v>
      </c>
      <c r="W13">
        <v>950</v>
      </c>
      <c r="X13">
        <v>350</v>
      </c>
      <c r="Y13">
        <v>9</v>
      </c>
      <c r="Z13">
        <v>233</v>
      </c>
      <c r="AA13" s="151">
        <f t="shared" si="1"/>
        <v>244</v>
      </c>
      <c r="AB13" s="152">
        <v>8000</v>
      </c>
      <c r="AC13">
        <f>100*1.2</f>
        <v>120</v>
      </c>
      <c r="AE13" s="147">
        <f>5*12*$AB13*$C13</f>
        <v>5001600</v>
      </c>
      <c r="AF13" s="147"/>
      <c r="AG13" s="147">
        <f>AC13*5*12</f>
        <v>7200</v>
      </c>
      <c r="AH13" s="147">
        <f t="shared" si="0"/>
        <v>2016000</v>
      </c>
      <c r="AI13" s="147"/>
      <c r="AK13" s="147">
        <f>7*12*AB13*D13</f>
        <v>6693120.0000000009</v>
      </c>
      <c r="AL13" s="147"/>
      <c r="AM13" s="147">
        <f>7*12*AC13</f>
        <v>10080</v>
      </c>
      <c r="AN13" s="147">
        <f>12*7*$O13*AB13</f>
        <v>2822400</v>
      </c>
      <c r="AO13" s="147"/>
      <c r="AQ13" s="147">
        <f>10*12*AB13*E13</f>
        <v>9196800</v>
      </c>
      <c r="AR13" s="147"/>
      <c r="AS13" s="147">
        <f>10*12*AC13</f>
        <v>14400</v>
      </c>
      <c r="AT13" s="147">
        <f>12*10*$O13*AB13</f>
        <v>4032000</v>
      </c>
    </row>
    <row r="14" spans="1:69" x14ac:dyDescent="0.25">
      <c r="B14" s="26" t="s">
        <v>141</v>
      </c>
      <c r="C14" s="153">
        <v>12.08</v>
      </c>
      <c r="D14" s="154">
        <v>11.25</v>
      </c>
      <c r="E14" s="155">
        <v>9.92</v>
      </c>
      <c r="F14" s="153">
        <v>6.25</v>
      </c>
      <c r="G14" s="154">
        <v>6.25</v>
      </c>
      <c r="H14" s="155">
        <v>6.25</v>
      </c>
      <c r="I14" s="143">
        <v>90</v>
      </c>
      <c r="J14" s="26">
        <v>90</v>
      </c>
      <c r="K14" s="144">
        <v>90</v>
      </c>
      <c r="L14" s="153">
        <v>15</v>
      </c>
      <c r="M14" s="154">
        <v>13.25</v>
      </c>
      <c r="N14" s="155">
        <v>12.5</v>
      </c>
      <c r="O14" s="156">
        <v>4.2</v>
      </c>
      <c r="P14" s="156">
        <v>4.2</v>
      </c>
      <c r="Q14" s="146">
        <v>7</v>
      </c>
      <c r="R14" s="146">
        <v>4.7</v>
      </c>
      <c r="S14" s="146">
        <v>49</v>
      </c>
      <c r="T14" s="146">
        <v>3.9</v>
      </c>
      <c r="U14">
        <f>B3-8000</f>
        <v>10756.439999999999</v>
      </c>
      <c r="AA14" s="151"/>
      <c r="AB14" s="152">
        <f>$B$3-AB13</f>
        <v>10756.439999999999</v>
      </c>
      <c r="AC14">
        <v>120</v>
      </c>
      <c r="AE14" s="147">
        <f>5*12*$AB14*$C14</f>
        <v>7796267.7119999994</v>
      </c>
      <c r="AF14" s="147"/>
      <c r="AG14" s="147">
        <f>AC14*5*12</f>
        <v>7200</v>
      </c>
      <c r="AH14" s="147">
        <f t="shared" si="0"/>
        <v>2710622.88</v>
      </c>
      <c r="AI14" s="147"/>
      <c r="AK14" s="147">
        <f>7*12*AB14*D14</f>
        <v>10164835.799999999</v>
      </c>
      <c r="AL14" s="147"/>
      <c r="AM14" s="147">
        <f>7*12*AC14</f>
        <v>10080</v>
      </c>
      <c r="AN14" s="147">
        <f>12*7*$O14*AB14</f>
        <v>3794872.0319999997</v>
      </c>
      <c r="AO14" s="147"/>
      <c r="AQ14" s="147">
        <f>10*12*AB14*E14</f>
        <v>12804466.175999997</v>
      </c>
      <c r="AR14" s="147"/>
      <c r="AS14" s="147">
        <f>10*12*AC14</f>
        <v>14400</v>
      </c>
      <c r="AT14" s="147">
        <f>12*10*$O14*AB14</f>
        <v>5421245.7599999998</v>
      </c>
    </row>
    <row r="15" spans="1:69" x14ac:dyDescent="0.25">
      <c r="A15" t="s">
        <v>142</v>
      </c>
      <c r="B15" s="26" t="s">
        <v>143</v>
      </c>
      <c r="C15" s="143"/>
      <c r="D15" s="26"/>
      <c r="E15" s="144"/>
      <c r="F15" s="143"/>
      <c r="G15" s="26"/>
      <c r="H15" s="144"/>
      <c r="I15" s="143">
        <v>155</v>
      </c>
      <c r="J15" s="26">
        <v>155</v>
      </c>
      <c r="K15" s="144">
        <v>155</v>
      </c>
      <c r="L15" s="143"/>
      <c r="M15" s="26"/>
      <c r="N15" s="144"/>
      <c r="O15" s="145"/>
      <c r="P15" s="145"/>
      <c r="Q15" s="146">
        <v>6</v>
      </c>
      <c r="R15" s="146">
        <v>2.7</v>
      </c>
      <c r="S15" s="146">
        <v>24</v>
      </c>
      <c r="T15" s="146">
        <v>1.9</v>
      </c>
      <c r="U15">
        <v>31000</v>
      </c>
      <c r="V15">
        <v>1200</v>
      </c>
      <c r="W15" t="s">
        <v>144</v>
      </c>
      <c r="X15">
        <v>800</v>
      </c>
      <c r="Y15">
        <v>30</v>
      </c>
      <c r="Z15">
        <v>630</v>
      </c>
      <c r="AA15" s="151">
        <f t="shared" si="1"/>
        <v>244</v>
      </c>
      <c r="AB15" s="152">
        <f t="shared" si="2"/>
        <v>18756.439999999999</v>
      </c>
      <c r="AE15" s="147"/>
      <c r="AF15" s="147"/>
      <c r="AG15" s="147"/>
      <c r="AH15" s="147"/>
      <c r="AI15" s="147"/>
      <c r="AK15" s="147"/>
      <c r="AL15" s="147"/>
      <c r="AM15" s="147"/>
      <c r="AN15" s="147"/>
      <c r="AO15" s="147"/>
      <c r="AQ15" s="147"/>
      <c r="AR15" s="147"/>
      <c r="AS15" s="147"/>
      <c r="AT15" s="147"/>
      <c r="AU15" s="147"/>
    </row>
    <row r="16" spans="1:69" x14ac:dyDescent="0.25">
      <c r="A16" t="s">
        <v>145</v>
      </c>
      <c r="B16" s="26" t="s">
        <v>146</v>
      </c>
      <c r="C16" s="143"/>
      <c r="D16" s="26"/>
      <c r="E16" s="144"/>
      <c r="F16" s="143"/>
      <c r="G16" s="26"/>
      <c r="H16" s="144"/>
      <c r="I16" s="143"/>
      <c r="J16" s="26"/>
      <c r="K16" s="144"/>
      <c r="L16" s="143"/>
      <c r="M16" s="26"/>
      <c r="N16" s="144"/>
      <c r="O16" s="145"/>
      <c r="P16" s="145"/>
      <c r="Q16" s="146">
        <v>8</v>
      </c>
      <c r="R16" s="146">
        <v>3.6</v>
      </c>
      <c r="S16" s="146">
        <v>36</v>
      </c>
      <c r="T16" s="146">
        <v>2.9</v>
      </c>
      <c r="U16">
        <v>15600</v>
      </c>
      <c r="V16">
        <v>1914</v>
      </c>
      <c r="W16">
        <v>1435</v>
      </c>
      <c r="X16">
        <v>478</v>
      </c>
      <c r="Y16">
        <v>11</v>
      </c>
      <c r="Z16">
        <v>365</v>
      </c>
      <c r="AA16" s="151">
        <f t="shared" si="1"/>
        <v>244</v>
      </c>
      <c r="AB16" s="152">
        <f t="shared" si="2"/>
        <v>18756.439999999999</v>
      </c>
      <c r="AE16" s="147"/>
      <c r="AF16" s="147"/>
      <c r="AG16" s="147"/>
      <c r="AH16" s="147"/>
      <c r="AI16" s="148"/>
      <c r="AK16" s="147"/>
      <c r="AL16" s="147"/>
      <c r="AM16" s="147"/>
      <c r="AN16" s="147"/>
      <c r="AO16" s="148"/>
      <c r="AQ16" s="147"/>
      <c r="AR16" s="147"/>
      <c r="AS16" s="147"/>
      <c r="AT16" s="147"/>
      <c r="AU16" s="148"/>
      <c r="BA16" s="149"/>
      <c r="BC16" s="149"/>
      <c r="BE16" s="149"/>
    </row>
    <row r="17" spans="1:57" x14ac:dyDescent="0.25">
      <c r="A17" t="s">
        <v>147</v>
      </c>
      <c r="B17" s="26" t="s">
        <v>148</v>
      </c>
      <c r="C17" s="143"/>
      <c r="D17" s="26"/>
      <c r="E17" s="144"/>
      <c r="F17" s="143"/>
      <c r="G17" s="26"/>
      <c r="H17" s="144"/>
      <c r="I17" s="143"/>
      <c r="J17" s="26"/>
      <c r="K17" s="144"/>
      <c r="L17" s="143"/>
      <c r="M17" s="26"/>
      <c r="N17" s="144"/>
      <c r="O17" s="145"/>
      <c r="P17" s="145"/>
      <c r="Q17" s="146">
        <v>6</v>
      </c>
      <c r="R17" s="146">
        <v>4.2</v>
      </c>
      <c r="S17" s="146">
        <v>46</v>
      </c>
      <c r="T17" s="146">
        <v>3.5</v>
      </c>
      <c r="U17">
        <f>2500+10500</f>
        <v>13000</v>
      </c>
      <c r="V17">
        <v>825</v>
      </c>
      <c r="W17">
        <v>1000</v>
      </c>
      <c r="X17">
        <v>1100</v>
      </c>
      <c r="Y17">
        <v>19</v>
      </c>
      <c r="Z17">
        <f>164+37</f>
        <v>201</v>
      </c>
      <c r="AA17" s="151">
        <f t="shared" si="1"/>
        <v>244</v>
      </c>
      <c r="AB17" s="152">
        <f t="shared" si="2"/>
        <v>18756.439999999999</v>
      </c>
      <c r="AE17" s="147"/>
      <c r="AF17" s="147"/>
      <c r="AG17" s="147"/>
      <c r="AH17" s="147"/>
      <c r="AI17" s="148"/>
      <c r="AK17" s="147"/>
      <c r="AL17" s="147"/>
      <c r="AM17" s="147"/>
      <c r="AN17" s="147"/>
      <c r="AO17" s="148"/>
      <c r="AQ17" s="147"/>
      <c r="AR17" s="147"/>
      <c r="AS17" s="147"/>
      <c r="AT17" s="147"/>
      <c r="AU17" s="148"/>
      <c r="BA17" s="149"/>
      <c r="BC17" s="149"/>
      <c r="BE17" s="149"/>
    </row>
    <row r="32" spans="1:57" s="25" customFormat="1" x14ac:dyDescent="0.25">
      <c r="A32" s="165" t="s">
        <v>149</v>
      </c>
    </row>
    <row r="33" spans="1:12" s="25" customFormat="1" x14ac:dyDescent="0.25">
      <c r="A33" s="25" t="str">
        <f>AU7</f>
        <v>18756,44 m2</v>
      </c>
    </row>
    <row r="34" spans="1:12" s="25" customFormat="1" x14ac:dyDescent="0.25">
      <c r="C34" s="25">
        <v>1</v>
      </c>
      <c r="D34" s="25">
        <v>2</v>
      </c>
      <c r="E34" s="25">
        <v>3</v>
      </c>
      <c r="F34" s="25">
        <v>4</v>
      </c>
      <c r="G34" s="25">
        <v>5</v>
      </c>
      <c r="H34" s="25">
        <v>6</v>
      </c>
      <c r="I34" s="25">
        <v>7</v>
      </c>
      <c r="J34" s="25">
        <v>8</v>
      </c>
      <c r="K34" s="25">
        <v>9</v>
      </c>
      <c r="L34" s="25">
        <v>10</v>
      </c>
    </row>
    <row r="35" spans="1:12" s="25" customFormat="1" x14ac:dyDescent="0.25">
      <c r="A35" s="25" t="str">
        <f>$B$8</f>
        <v>Sky Park Offices</v>
      </c>
      <c r="B35" s="25">
        <v>1</v>
      </c>
      <c r="C35" s="163">
        <f>$AU$8/10</f>
        <v>4403406.96</v>
      </c>
      <c r="D35" s="163">
        <f t="shared" ref="D35:L44" si="12">$AU$8/10</f>
        <v>4403406.96</v>
      </c>
      <c r="E35" s="163">
        <f t="shared" si="12"/>
        <v>4403406.96</v>
      </c>
      <c r="F35" s="163">
        <f t="shared" si="12"/>
        <v>4403406.96</v>
      </c>
      <c r="G35" s="163">
        <f t="shared" si="12"/>
        <v>4403406.96</v>
      </c>
      <c r="H35" s="163">
        <f t="shared" si="12"/>
        <v>4403406.96</v>
      </c>
      <c r="I35" s="163">
        <f t="shared" si="12"/>
        <v>4403406.96</v>
      </c>
      <c r="J35" s="163">
        <f t="shared" si="12"/>
        <v>4403406.96</v>
      </c>
      <c r="K35" s="163">
        <f t="shared" si="12"/>
        <v>4403406.96</v>
      </c>
      <c r="L35" s="163">
        <f t="shared" si="12"/>
        <v>4403406.96</v>
      </c>
    </row>
    <row r="36" spans="1:12" s="25" customFormat="1" x14ac:dyDescent="0.25">
      <c r="B36" s="25">
        <v>2</v>
      </c>
      <c r="C36" s="163"/>
      <c r="D36" s="163">
        <f t="shared" si="12"/>
        <v>4403406.96</v>
      </c>
      <c r="E36" s="163">
        <f t="shared" si="12"/>
        <v>4403406.96</v>
      </c>
      <c r="F36" s="163">
        <f t="shared" si="12"/>
        <v>4403406.96</v>
      </c>
      <c r="G36" s="163">
        <f t="shared" si="12"/>
        <v>4403406.96</v>
      </c>
      <c r="H36" s="163">
        <f t="shared" si="12"/>
        <v>4403406.96</v>
      </c>
      <c r="I36" s="163">
        <f t="shared" si="12"/>
        <v>4403406.96</v>
      </c>
      <c r="J36" s="163">
        <f t="shared" si="12"/>
        <v>4403406.96</v>
      </c>
      <c r="K36" s="163">
        <f t="shared" si="12"/>
        <v>4403406.96</v>
      </c>
      <c r="L36" s="163">
        <f t="shared" si="12"/>
        <v>4403406.96</v>
      </c>
    </row>
    <row r="37" spans="1:12" s="25" customFormat="1" x14ac:dyDescent="0.25">
      <c r="B37" s="25">
        <v>3</v>
      </c>
      <c r="C37" s="163"/>
      <c r="D37" s="163"/>
      <c r="E37" s="163">
        <f t="shared" si="12"/>
        <v>4403406.96</v>
      </c>
      <c r="F37" s="163">
        <f t="shared" si="12"/>
        <v>4403406.96</v>
      </c>
      <c r="G37" s="163">
        <f t="shared" si="12"/>
        <v>4403406.96</v>
      </c>
      <c r="H37" s="163">
        <f t="shared" si="12"/>
        <v>4403406.96</v>
      </c>
      <c r="I37" s="163">
        <f t="shared" si="12"/>
        <v>4403406.96</v>
      </c>
      <c r="J37" s="163">
        <f t="shared" si="12"/>
        <v>4403406.96</v>
      </c>
      <c r="K37" s="163">
        <f t="shared" si="12"/>
        <v>4403406.96</v>
      </c>
      <c r="L37" s="163">
        <f t="shared" si="12"/>
        <v>4403406.96</v>
      </c>
    </row>
    <row r="38" spans="1:12" s="25" customFormat="1" x14ac:dyDescent="0.25">
      <c r="B38" s="25">
        <v>4</v>
      </c>
      <c r="C38" s="163"/>
      <c r="D38" s="163"/>
      <c r="E38" s="163"/>
      <c r="F38" s="163">
        <f t="shared" si="12"/>
        <v>4403406.96</v>
      </c>
      <c r="G38" s="163">
        <f t="shared" si="12"/>
        <v>4403406.96</v>
      </c>
      <c r="H38" s="163">
        <f t="shared" si="12"/>
        <v>4403406.96</v>
      </c>
      <c r="I38" s="163">
        <f t="shared" si="12"/>
        <v>4403406.96</v>
      </c>
      <c r="J38" s="163">
        <f t="shared" si="12"/>
        <v>4403406.96</v>
      </c>
      <c r="K38" s="163">
        <f t="shared" si="12"/>
        <v>4403406.96</v>
      </c>
      <c r="L38" s="163">
        <f t="shared" si="12"/>
        <v>4403406.96</v>
      </c>
    </row>
    <row r="39" spans="1:12" s="25" customFormat="1" x14ac:dyDescent="0.25">
      <c r="B39" s="25">
        <v>5</v>
      </c>
      <c r="C39" s="163"/>
      <c r="D39" s="163"/>
      <c r="E39" s="163"/>
      <c r="F39" s="163"/>
      <c r="G39" s="163">
        <f t="shared" si="12"/>
        <v>4403406.96</v>
      </c>
      <c r="H39" s="163">
        <f t="shared" si="12"/>
        <v>4403406.96</v>
      </c>
      <c r="I39" s="163">
        <f t="shared" si="12"/>
        <v>4403406.96</v>
      </c>
      <c r="J39" s="163">
        <f t="shared" si="12"/>
        <v>4403406.96</v>
      </c>
      <c r="K39" s="163">
        <f t="shared" si="12"/>
        <v>4403406.96</v>
      </c>
      <c r="L39" s="163">
        <f t="shared" si="12"/>
        <v>4403406.96</v>
      </c>
    </row>
    <row r="40" spans="1:12" s="25" customFormat="1" x14ac:dyDescent="0.25">
      <c r="B40" s="25">
        <v>6</v>
      </c>
      <c r="C40" s="163"/>
      <c r="D40" s="163"/>
      <c r="E40" s="163"/>
      <c r="F40" s="163"/>
      <c r="G40" s="163"/>
      <c r="H40" s="163">
        <f t="shared" si="12"/>
        <v>4403406.96</v>
      </c>
      <c r="I40" s="163">
        <f t="shared" si="12"/>
        <v>4403406.96</v>
      </c>
      <c r="J40" s="163">
        <f t="shared" si="12"/>
        <v>4403406.96</v>
      </c>
      <c r="K40" s="163">
        <f t="shared" si="12"/>
        <v>4403406.96</v>
      </c>
      <c r="L40" s="163">
        <f t="shared" si="12"/>
        <v>4403406.96</v>
      </c>
    </row>
    <row r="41" spans="1:12" s="25" customFormat="1" x14ac:dyDescent="0.25">
      <c r="B41" s="25">
        <v>7</v>
      </c>
      <c r="C41" s="163"/>
      <c r="D41" s="163"/>
      <c r="E41" s="163"/>
      <c r="F41" s="163"/>
      <c r="G41" s="163"/>
      <c r="H41" s="163"/>
      <c r="I41" s="163">
        <f t="shared" si="12"/>
        <v>4403406.96</v>
      </c>
      <c r="J41" s="163">
        <f>$AU$8/10</f>
        <v>4403406.96</v>
      </c>
      <c r="K41" s="163">
        <f t="shared" si="12"/>
        <v>4403406.96</v>
      </c>
      <c r="L41" s="163">
        <f t="shared" si="12"/>
        <v>4403406.96</v>
      </c>
    </row>
    <row r="42" spans="1:12" s="25" customFormat="1" x14ac:dyDescent="0.25">
      <c r="B42" s="25">
        <v>8</v>
      </c>
      <c r="C42" s="163"/>
      <c r="D42" s="163"/>
      <c r="E42" s="163"/>
      <c r="F42" s="163"/>
      <c r="G42" s="163"/>
      <c r="H42" s="163"/>
      <c r="I42" s="163"/>
      <c r="J42" s="163">
        <f t="shared" si="12"/>
        <v>4403406.96</v>
      </c>
      <c r="K42" s="163">
        <f t="shared" si="12"/>
        <v>4403406.96</v>
      </c>
      <c r="L42" s="163">
        <f t="shared" si="12"/>
        <v>4403406.96</v>
      </c>
    </row>
    <row r="43" spans="1:12" s="25" customFormat="1" x14ac:dyDescent="0.25">
      <c r="B43" s="25">
        <v>9</v>
      </c>
      <c r="C43" s="163"/>
      <c r="D43" s="163"/>
      <c r="E43" s="163"/>
      <c r="F43" s="163"/>
      <c r="G43" s="163"/>
      <c r="H43" s="163"/>
      <c r="I43" s="163"/>
      <c r="J43" s="163"/>
      <c r="K43" s="163">
        <f t="shared" si="12"/>
        <v>4403406.96</v>
      </c>
      <c r="L43" s="163">
        <f t="shared" si="12"/>
        <v>4403406.96</v>
      </c>
    </row>
    <row r="44" spans="1:12" s="25" customFormat="1" x14ac:dyDescent="0.25">
      <c r="B44" s="25">
        <v>10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>
        <f t="shared" si="12"/>
        <v>4403406.96</v>
      </c>
    </row>
    <row r="45" spans="1:12" s="25" customFormat="1" x14ac:dyDescent="0.25">
      <c r="B45" s="25" t="s">
        <v>88</v>
      </c>
      <c r="C45" s="163">
        <f>SUM(C35:C44)</f>
        <v>4403406.96</v>
      </c>
      <c r="D45" s="163">
        <f t="shared" ref="D45:L45" si="13">SUM(D35:D44)</f>
        <v>8806813.9199999999</v>
      </c>
      <c r="E45" s="163">
        <f t="shared" si="13"/>
        <v>13210220.879999999</v>
      </c>
      <c r="F45" s="163">
        <f t="shared" si="13"/>
        <v>17613627.84</v>
      </c>
      <c r="G45" s="163">
        <f t="shared" si="13"/>
        <v>22017034.800000001</v>
      </c>
      <c r="H45" s="163">
        <f t="shared" si="13"/>
        <v>26420441.760000002</v>
      </c>
      <c r="I45" s="163">
        <f t="shared" si="13"/>
        <v>30823848.720000003</v>
      </c>
      <c r="J45" s="163">
        <f t="shared" si="13"/>
        <v>35227255.68</v>
      </c>
      <c r="K45" s="163">
        <f t="shared" si="13"/>
        <v>39630662.640000001</v>
      </c>
      <c r="L45" s="163">
        <f t="shared" si="13"/>
        <v>44034069.600000001</v>
      </c>
    </row>
    <row r="46" spans="1:12" s="25" customFormat="1" x14ac:dyDescent="0.25">
      <c r="C46" s="164">
        <f>C35+NPV(0.05,C36:C44)</f>
        <v>4403406.96</v>
      </c>
      <c r="D46" s="164">
        <f t="shared" ref="D46:L46" si="14">D35+NPV(0.05,D36:D44)</f>
        <v>8597127.8742857147</v>
      </c>
      <c r="E46" s="164">
        <f t="shared" si="14"/>
        <v>12591147.792653061</v>
      </c>
      <c r="F46" s="164">
        <f t="shared" si="14"/>
        <v>16394976.286336247</v>
      </c>
      <c r="G46" s="164">
        <f t="shared" si="14"/>
        <v>20017670.089844044</v>
      </c>
      <c r="H46" s="164">
        <f t="shared" si="14"/>
        <v>23467854.664613377</v>
      </c>
      <c r="I46" s="164">
        <f t="shared" si="14"/>
        <v>26753744.73582226</v>
      </c>
      <c r="J46" s="164">
        <f t="shared" si="14"/>
        <v>29883163.851259295</v>
      </c>
      <c r="K46" s="164">
        <f t="shared" si="14"/>
        <v>32863563.008818377</v>
      </c>
      <c r="L46" s="164">
        <f t="shared" si="14"/>
        <v>35702038.396969877</v>
      </c>
    </row>
    <row r="47" spans="1:12" s="25" customFormat="1" x14ac:dyDescent="0.25"/>
    <row r="48" spans="1:12" s="25" customFormat="1" x14ac:dyDescent="0.25">
      <c r="C48" s="25">
        <v>1</v>
      </c>
      <c r="D48" s="25">
        <v>2</v>
      </c>
      <c r="E48" s="25">
        <v>3</v>
      </c>
      <c r="F48" s="25">
        <v>4</v>
      </c>
      <c r="G48" s="25">
        <v>5</v>
      </c>
      <c r="H48" s="25">
        <v>6</v>
      </c>
      <c r="I48" s="25">
        <v>7</v>
      </c>
      <c r="J48" s="25">
        <v>8</v>
      </c>
      <c r="K48" s="25">
        <v>9</v>
      </c>
      <c r="L48" s="25">
        <v>10</v>
      </c>
    </row>
    <row r="49" spans="1:12" s="25" customFormat="1" x14ac:dyDescent="0.25">
      <c r="A49" s="25" t="str">
        <f>$B$9</f>
        <v>Tower 115</v>
      </c>
      <c r="B49" s="25">
        <v>1</v>
      </c>
      <c r="C49" s="163">
        <f>$AU$9/10</f>
        <v>3103004.9183999998</v>
      </c>
      <c r="D49" s="163">
        <f t="shared" ref="D49:L58" si="15">$AU$9/10</f>
        <v>3103004.9183999998</v>
      </c>
      <c r="E49" s="163">
        <f t="shared" si="15"/>
        <v>3103004.9183999998</v>
      </c>
      <c r="F49" s="163">
        <f t="shared" si="15"/>
        <v>3103004.9183999998</v>
      </c>
      <c r="G49" s="163">
        <f t="shared" si="15"/>
        <v>3103004.9183999998</v>
      </c>
      <c r="H49" s="163">
        <f t="shared" si="15"/>
        <v>3103004.9183999998</v>
      </c>
      <c r="I49" s="163">
        <f t="shared" si="15"/>
        <v>3103004.9183999998</v>
      </c>
      <c r="J49" s="163">
        <f t="shared" si="15"/>
        <v>3103004.9183999998</v>
      </c>
      <c r="K49" s="163">
        <f t="shared" si="15"/>
        <v>3103004.9183999998</v>
      </c>
      <c r="L49" s="163">
        <f t="shared" si="15"/>
        <v>3103004.9183999998</v>
      </c>
    </row>
    <row r="50" spans="1:12" s="25" customFormat="1" x14ac:dyDescent="0.25">
      <c r="B50" s="25">
        <v>2</v>
      </c>
      <c r="C50" s="163"/>
      <c r="D50" s="163">
        <f t="shared" si="15"/>
        <v>3103004.9183999998</v>
      </c>
      <c r="E50" s="163">
        <f t="shared" si="15"/>
        <v>3103004.9183999998</v>
      </c>
      <c r="F50" s="163">
        <f t="shared" si="15"/>
        <v>3103004.9183999998</v>
      </c>
      <c r="G50" s="163">
        <f t="shared" si="15"/>
        <v>3103004.9183999998</v>
      </c>
      <c r="H50" s="163">
        <f t="shared" si="15"/>
        <v>3103004.9183999998</v>
      </c>
      <c r="I50" s="163">
        <f t="shared" si="15"/>
        <v>3103004.9183999998</v>
      </c>
      <c r="J50" s="163">
        <f t="shared" si="15"/>
        <v>3103004.9183999998</v>
      </c>
      <c r="K50" s="163">
        <f t="shared" si="15"/>
        <v>3103004.9183999998</v>
      </c>
      <c r="L50" s="163">
        <f t="shared" si="15"/>
        <v>3103004.9183999998</v>
      </c>
    </row>
    <row r="51" spans="1:12" s="25" customFormat="1" x14ac:dyDescent="0.25">
      <c r="B51" s="25">
        <v>3</v>
      </c>
      <c r="C51" s="163"/>
      <c r="D51" s="163"/>
      <c r="E51" s="163">
        <f t="shared" si="15"/>
        <v>3103004.9183999998</v>
      </c>
      <c r="F51" s="163">
        <f t="shared" si="15"/>
        <v>3103004.9183999998</v>
      </c>
      <c r="G51" s="163">
        <f t="shared" si="15"/>
        <v>3103004.9183999998</v>
      </c>
      <c r="H51" s="163">
        <f t="shared" si="15"/>
        <v>3103004.9183999998</v>
      </c>
      <c r="I51" s="163">
        <f t="shared" si="15"/>
        <v>3103004.9183999998</v>
      </c>
      <c r="J51" s="163">
        <f t="shared" si="15"/>
        <v>3103004.9183999998</v>
      </c>
      <c r="K51" s="163">
        <f t="shared" si="15"/>
        <v>3103004.9183999998</v>
      </c>
      <c r="L51" s="163">
        <f t="shared" si="15"/>
        <v>3103004.9183999998</v>
      </c>
    </row>
    <row r="52" spans="1:12" s="25" customFormat="1" x14ac:dyDescent="0.25">
      <c r="B52" s="25">
        <v>4</v>
      </c>
      <c r="C52" s="163"/>
      <c r="D52" s="163"/>
      <c r="E52" s="163"/>
      <c r="F52" s="163">
        <f t="shared" si="15"/>
        <v>3103004.9183999998</v>
      </c>
      <c r="G52" s="163">
        <f t="shared" si="15"/>
        <v>3103004.9183999998</v>
      </c>
      <c r="H52" s="163">
        <f t="shared" si="15"/>
        <v>3103004.9183999998</v>
      </c>
      <c r="I52" s="163">
        <f t="shared" si="15"/>
        <v>3103004.9183999998</v>
      </c>
      <c r="J52" s="163">
        <f t="shared" si="15"/>
        <v>3103004.9183999998</v>
      </c>
      <c r="K52" s="163">
        <f t="shared" si="15"/>
        <v>3103004.9183999998</v>
      </c>
      <c r="L52" s="163">
        <f t="shared" si="15"/>
        <v>3103004.9183999998</v>
      </c>
    </row>
    <row r="53" spans="1:12" s="25" customFormat="1" x14ac:dyDescent="0.25">
      <c r="B53" s="25">
        <v>5</v>
      </c>
      <c r="C53" s="163"/>
      <c r="D53" s="163"/>
      <c r="E53" s="163"/>
      <c r="F53" s="163"/>
      <c r="G53" s="163">
        <f t="shared" si="15"/>
        <v>3103004.9183999998</v>
      </c>
      <c r="H53" s="163">
        <f t="shared" si="15"/>
        <v>3103004.9183999998</v>
      </c>
      <c r="I53" s="163">
        <f t="shared" si="15"/>
        <v>3103004.9183999998</v>
      </c>
      <c r="J53" s="163">
        <f t="shared" si="15"/>
        <v>3103004.9183999998</v>
      </c>
      <c r="K53" s="163">
        <f t="shared" si="15"/>
        <v>3103004.9183999998</v>
      </c>
      <c r="L53" s="163">
        <f t="shared" si="15"/>
        <v>3103004.9183999998</v>
      </c>
    </row>
    <row r="54" spans="1:12" s="25" customFormat="1" x14ac:dyDescent="0.25">
      <c r="B54" s="25">
        <v>6</v>
      </c>
      <c r="C54" s="163"/>
      <c r="D54" s="163"/>
      <c r="E54" s="163"/>
      <c r="F54" s="163"/>
      <c r="G54" s="163"/>
      <c r="H54" s="163">
        <f t="shared" si="15"/>
        <v>3103004.9183999998</v>
      </c>
      <c r="I54" s="163">
        <f t="shared" si="15"/>
        <v>3103004.9183999998</v>
      </c>
      <c r="J54" s="163">
        <f t="shared" si="15"/>
        <v>3103004.9183999998</v>
      </c>
      <c r="K54" s="163">
        <f t="shared" si="15"/>
        <v>3103004.9183999998</v>
      </c>
      <c r="L54" s="163">
        <f t="shared" si="15"/>
        <v>3103004.9183999998</v>
      </c>
    </row>
    <row r="55" spans="1:12" s="25" customFormat="1" x14ac:dyDescent="0.25">
      <c r="B55" s="25">
        <v>7</v>
      </c>
      <c r="C55" s="163"/>
      <c r="D55" s="163"/>
      <c r="E55" s="163"/>
      <c r="F55" s="163"/>
      <c r="G55" s="163"/>
      <c r="H55" s="163"/>
      <c r="I55" s="163">
        <f t="shared" si="15"/>
        <v>3103004.9183999998</v>
      </c>
      <c r="J55" s="163">
        <f t="shared" si="15"/>
        <v>3103004.9183999998</v>
      </c>
      <c r="K55" s="163">
        <f t="shared" si="15"/>
        <v>3103004.9183999998</v>
      </c>
      <c r="L55" s="163">
        <f t="shared" si="15"/>
        <v>3103004.9183999998</v>
      </c>
    </row>
    <row r="56" spans="1:12" s="25" customFormat="1" x14ac:dyDescent="0.25">
      <c r="B56" s="25">
        <v>8</v>
      </c>
      <c r="C56" s="163"/>
      <c r="D56" s="163"/>
      <c r="E56" s="163"/>
      <c r="F56" s="163"/>
      <c r="G56" s="163"/>
      <c r="H56" s="163"/>
      <c r="I56" s="163"/>
      <c r="J56" s="163">
        <f t="shared" si="15"/>
        <v>3103004.9183999998</v>
      </c>
      <c r="K56" s="163">
        <f t="shared" si="15"/>
        <v>3103004.9183999998</v>
      </c>
      <c r="L56" s="163">
        <f t="shared" si="15"/>
        <v>3103004.9183999998</v>
      </c>
    </row>
    <row r="57" spans="1:12" s="25" customFormat="1" x14ac:dyDescent="0.25">
      <c r="B57" s="25">
        <v>9</v>
      </c>
      <c r="C57" s="163"/>
      <c r="D57" s="163"/>
      <c r="E57" s="163"/>
      <c r="F57" s="163"/>
      <c r="G57" s="163"/>
      <c r="H57" s="163"/>
      <c r="I57" s="163"/>
      <c r="J57" s="163"/>
      <c r="K57" s="163">
        <f t="shared" si="15"/>
        <v>3103004.9183999998</v>
      </c>
      <c r="L57" s="163">
        <f t="shared" si="15"/>
        <v>3103004.9183999998</v>
      </c>
    </row>
    <row r="58" spans="1:12" s="25" customFormat="1" x14ac:dyDescent="0.25">
      <c r="B58" s="25">
        <v>10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>
        <f t="shared" si="15"/>
        <v>3103004.9183999998</v>
      </c>
    </row>
    <row r="59" spans="1:12" s="25" customFormat="1" x14ac:dyDescent="0.25">
      <c r="B59" s="25" t="s">
        <v>88</v>
      </c>
      <c r="C59" s="163">
        <f>SUM(C49:C58)</f>
        <v>3103004.9183999998</v>
      </c>
      <c r="D59" s="163">
        <f t="shared" ref="D59:L59" si="16">SUM(D49:D58)</f>
        <v>6206009.8367999997</v>
      </c>
      <c r="E59" s="163">
        <f t="shared" si="16"/>
        <v>9309014.7551999986</v>
      </c>
      <c r="F59" s="163">
        <f t="shared" si="16"/>
        <v>12412019.673599999</v>
      </c>
      <c r="G59" s="163">
        <f t="shared" si="16"/>
        <v>15515024.592</v>
      </c>
      <c r="H59" s="163">
        <f t="shared" si="16"/>
        <v>18618029.510400001</v>
      </c>
      <c r="I59" s="163">
        <f t="shared" si="16"/>
        <v>21721034.428800002</v>
      </c>
      <c r="J59" s="163">
        <f t="shared" si="16"/>
        <v>24824039.347200003</v>
      </c>
      <c r="K59" s="163">
        <f t="shared" si="16"/>
        <v>27927044.265600003</v>
      </c>
      <c r="L59" s="163">
        <f t="shared" si="16"/>
        <v>31030049.184000004</v>
      </c>
    </row>
    <row r="60" spans="1:12" s="25" customFormat="1" x14ac:dyDescent="0.25">
      <c r="C60" s="164">
        <f>C49+NPV(0.05,C50:C58)</f>
        <v>3103004.9183999998</v>
      </c>
      <c r="D60" s="164">
        <f t="shared" ref="D60:L60" si="17">D49+NPV(0.05,D50:D58)</f>
        <v>6058247.6978285704</v>
      </c>
      <c r="E60" s="164">
        <f t="shared" si="17"/>
        <v>8872764.6306176856</v>
      </c>
      <c r="F60" s="164">
        <f t="shared" si="17"/>
        <v>11553256.947559699</v>
      </c>
      <c r="G60" s="164">
        <f t="shared" si="17"/>
        <v>14106106.773218762</v>
      </c>
      <c r="H60" s="164">
        <f t="shared" si="17"/>
        <v>16537392.321465485</v>
      </c>
      <c r="I60" s="164">
        <f t="shared" si="17"/>
        <v>18852902.367414746</v>
      </c>
      <c r="J60" s="164">
        <f t="shared" si="17"/>
        <v>21058150.030223567</v>
      </c>
      <c r="K60" s="164">
        <f t="shared" si="17"/>
        <v>23158385.899565302</v>
      </c>
      <c r="L60" s="164">
        <f t="shared" si="17"/>
        <v>25158610.537033621</v>
      </c>
    </row>
    <row r="61" spans="1:12" s="25" customFormat="1" x14ac:dyDescent="0.25"/>
    <row r="62" spans="1:12" s="25" customFormat="1" x14ac:dyDescent="0.25">
      <c r="C62" s="25">
        <v>1</v>
      </c>
      <c r="D62" s="25">
        <v>2</v>
      </c>
      <c r="E62" s="25">
        <v>3</v>
      </c>
      <c r="F62" s="25">
        <v>4</v>
      </c>
      <c r="G62" s="25">
        <v>5</v>
      </c>
      <c r="H62" s="25">
        <v>6</v>
      </c>
      <c r="I62" s="25">
        <v>7</v>
      </c>
      <c r="J62" s="25">
        <v>8</v>
      </c>
      <c r="K62" s="25">
        <v>9</v>
      </c>
      <c r="L62" s="25">
        <v>10</v>
      </c>
    </row>
    <row r="63" spans="1:12" s="25" customFormat="1" x14ac:dyDescent="0.25">
      <c r="A63" s="25" t="str">
        <f>$B$10</f>
        <v>CBC I a II</v>
      </c>
      <c r="B63" s="25">
        <v>1</v>
      </c>
      <c r="C63" s="163">
        <f>$AU$10/10</f>
        <v>3308636.0159999998</v>
      </c>
      <c r="D63" s="163">
        <f t="shared" ref="D63:L72" si="18">$AU$10/10</f>
        <v>3308636.0159999998</v>
      </c>
      <c r="E63" s="163">
        <f t="shared" si="18"/>
        <v>3308636.0159999998</v>
      </c>
      <c r="F63" s="163">
        <f t="shared" si="18"/>
        <v>3308636.0159999998</v>
      </c>
      <c r="G63" s="163">
        <f t="shared" si="18"/>
        <v>3308636.0159999998</v>
      </c>
      <c r="H63" s="163">
        <f t="shared" si="18"/>
        <v>3308636.0159999998</v>
      </c>
      <c r="I63" s="163">
        <f t="shared" si="18"/>
        <v>3308636.0159999998</v>
      </c>
      <c r="J63" s="163">
        <f t="shared" si="18"/>
        <v>3308636.0159999998</v>
      </c>
      <c r="K63" s="163">
        <f t="shared" si="18"/>
        <v>3308636.0159999998</v>
      </c>
      <c r="L63" s="163">
        <f t="shared" si="18"/>
        <v>3308636.0159999998</v>
      </c>
    </row>
    <row r="64" spans="1:12" s="25" customFormat="1" x14ac:dyDescent="0.25">
      <c r="B64" s="25">
        <v>2</v>
      </c>
      <c r="C64" s="163"/>
      <c r="D64" s="163">
        <f t="shared" si="18"/>
        <v>3308636.0159999998</v>
      </c>
      <c r="E64" s="163">
        <f t="shared" si="18"/>
        <v>3308636.0159999998</v>
      </c>
      <c r="F64" s="163">
        <f t="shared" si="18"/>
        <v>3308636.0159999998</v>
      </c>
      <c r="G64" s="163">
        <f t="shared" si="18"/>
        <v>3308636.0159999998</v>
      </c>
      <c r="H64" s="163">
        <f t="shared" si="18"/>
        <v>3308636.0159999998</v>
      </c>
      <c r="I64" s="163">
        <f t="shared" si="18"/>
        <v>3308636.0159999998</v>
      </c>
      <c r="J64" s="163">
        <f t="shared" si="18"/>
        <v>3308636.0159999998</v>
      </c>
      <c r="K64" s="163">
        <f t="shared" si="18"/>
        <v>3308636.0159999998</v>
      </c>
      <c r="L64" s="163">
        <f t="shared" si="18"/>
        <v>3308636.0159999998</v>
      </c>
    </row>
    <row r="65" spans="1:12" s="25" customFormat="1" x14ac:dyDescent="0.25">
      <c r="B65" s="25">
        <v>3</v>
      </c>
      <c r="C65" s="163"/>
      <c r="D65" s="163"/>
      <c r="E65" s="163">
        <f t="shared" si="18"/>
        <v>3308636.0159999998</v>
      </c>
      <c r="F65" s="163">
        <f t="shared" si="18"/>
        <v>3308636.0159999998</v>
      </c>
      <c r="G65" s="163">
        <f t="shared" si="18"/>
        <v>3308636.0159999998</v>
      </c>
      <c r="H65" s="163">
        <f t="shared" si="18"/>
        <v>3308636.0159999998</v>
      </c>
      <c r="I65" s="163">
        <f t="shared" si="18"/>
        <v>3308636.0159999998</v>
      </c>
      <c r="J65" s="163">
        <f t="shared" si="18"/>
        <v>3308636.0159999998</v>
      </c>
      <c r="K65" s="163">
        <f t="shared" si="18"/>
        <v>3308636.0159999998</v>
      </c>
      <c r="L65" s="163">
        <f t="shared" si="18"/>
        <v>3308636.0159999998</v>
      </c>
    </row>
    <row r="66" spans="1:12" s="25" customFormat="1" x14ac:dyDescent="0.25">
      <c r="B66" s="25">
        <v>4</v>
      </c>
      <c r="C66" s="163"/>
      <c r="D66" s="163"/>
      <c r="E66" s="163"/>
      <c r="F66" s="163">
        <f t="shared" si="18"/>
        <v>3308636.0159999998</v>
      </c>
      <c r="G66" s="163">
        <f t="shared" si="18"/>
        <v>3308636.0159999998</v>
      </c>
      <c r="H66" s="163">
        <f t="shared" si="18"/>
        <v>3308636.0159999998</v>
      </c>
      <c r="I66" s="163">
        <f t="shared" si="18"/>
        <v>3308636.0159999998</v>
      </c>
      <c r="J66" s="163">
        <f t="shared" si="18"/>
        <v>3308636.0159999998</v>
      </c>
      <c r="K66" s="163">
        <f t="shared" si="18"/>
        <v>3308636.0159999998</v>
      </c>
      <c r="L66" s="163">
        <f t="shared" si="18"/>
        <v>3308636.0159999998</v>
      </c>
    </row>
    <row r="67" spans="1:12" s="25" customFormat="1" x14ac:dyDescent="0.25">
      <c r="B67" s="25">
        <v>5</v>
      </c>
      <c r="C67" s="163"/>
      <c r="D67" s="163"/>
      <c r="E67" s="163"/>
      <c r="F67" s="163"/>
      <c r="G67" s="163">
        <f t="shared" si="18"/>
        <v>3308636.0159999998</v>
      </c>
      <c r="H67" s="163">
        <f t="shared" si="18"/>
        <v>3308636.0159999998</v>
      </c>
      <c r="I67" s="163">
        <f t="shared" si="18"/>
        <v>3308636.0159999998</v>
      </c>
      <c r="J67" s="163">
        <f t="shared" si="18"/>
        <v>3308636.0159999998</v>
      </c>
      <c r="K67" s="163">
        <f t="shared" si="18"/>
        <v>3308636.0159999998</v>
      </c>
      <c r="L67" s="163">
        <f t="shared" si="18"/>
        <v>3308636.0159999998</v>
      </c>
    </row>
    <row r="68" spans="1:12" s="25" customFormat="1" x14ac:dyDescent="0.25">
      <c r="B68" s="25">
        <v>6</v>
      </c>
      <c r="C68" s="163"/>
      <c r="D68" s="163"/>
      <c r="E68" s="163"/>
      <c r="F68" s="163"/>
      <c r="G68" s="163"/>
      <c r="H68" s="163">
        <f t="shared" si="18"/>
        <v>3308636.0159999998</v>
      </c>
      <c r="I68" s="163">
        <f t="shared" si="18"/>
        <v>3308636.0159999998</v>
      </c>
      <c r="J68" s="163">
        <f t="shared" si="18"/>
        <v>3308636.0159999998</v>
      </c>
      <c r="K68" s="163">
        <f t="shared" si="18"/>
        <v>3308636.0159999998</v>
      </c>
      <c r="L68" s="163">
        <f t="shared" si="18"/>
        <v>3308636.0159999998</v>
      </c>
    </row>
    <row r="69" spans="1:12" s="25" customFormat="1" x14ac:dyDescent="0.25">
      <c r="B69" s="25">
        <v>7</v>
      </c>
      <c r="C69" s="163"/>
      <c r="D69" s="163"/>
      <c r="E69" s="163"/>
      <c r="F69" s="163"/>
      <c r="G69" s="163"/>
      <c r="H69" s="163"/>
      <c r="I69" s="163">
        <f t="shared" si="18"/>
        <v>3308636.0159999998</v>
      </c>
      <c r="J69" s="163">
        <f t="shared" si="18"/>
        <v>3308636.0159999998</v>
      </c>
      <c r="K69" s="163">
        <f t="shared" si="18"/>
        <v>3308636.0159999998</v>
      </c>
      <c r="L69" s="163">
        <f t="shared" si="18"/>
        <v>3308636.0159999998</v>
      </c>
    </row>
    <row r="70" spans="1:12" s="25" customFormat="1" x14ac:dyDescent="0.25">
      <c r="B70" s="25">
        <v>8</v>
      </c>
      <c r="C70" s="163"/>
      <c r="D70" s="163"/>
      <c r="E70" s="163"/>
      <c r="F70" s="163"/>
      <c r="G70" s="163"/>
      <c r="H70" s="163"/>
      <c r="I70" s="163"/>
      <c r="J70" s="163">
        <f t="shared" si="18"/>
        <v>3308636.0159999998</v>
      </c>
      <c r="K70" s="163">
        <f t="shared" si="18"/>
        <v>3308636.0159999998</v>
      </c>
      <c r="L70" s="163">
        <f t="shared" si="18"/>
        <v>3308636.0159999998</v>
      </c>
    </row>
    <row r="71" spans="1:12" s="25" customFormat="1" x14ac:dyDescent="0.25">
      <c r="B71" s="25">
        <v>9</v>
      </c>
      <c r="C71" s="163"/>
      <c r="D71" s="163"/>
      <c r="E71" s="163"/>
      <c r="F71" s="163"/>
      <c r="G71" s="163"/>
      <c r="H71" s="163"/>
      <c r="I71" s="163"/>
      <c r="J71" s="163"/>
      <c r="K71" s="163">
        <f t="shared" si="18"/>
        <v>3308636.0159999998</v>
      </c>
      <c r="L71" s="163">
        <f t="shared" si="18"/>
        <v>3308636.0159999998</v>
      </c>
    </row>
    <row r="72" spans="1:12" s="25" customFormat="1" x14ac:dyDescent="0.25">
      <c r="B72" s="25">
        <v>10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>
        <f t="shared" si="18"/>
        <v>3308636.0159999998</v>
      </c>
    </row>
    <row r="73" spans="1:12" s="25" customFormat="1" x14ac:dyDescent="0.25">
      <c r="B73" s="25" t="s">
        <v>88</v>
      </c>
      <c r="C73" s="163">
        <f>SUM(C63:C72)</f>
        <v>3308636.0159999998</v>
      </c>
      <c r="D73" s="163">
        <f t="shared" ref="D73:L73" si="19">SUM(D63:D72)</f>
        <v>6617272.0319999997</v>
      </c>
      <c r="E73" s="163">
        <f t="shared" si="19"/>
        <v>9925908.0480000004</v>
      </c>
      <c r="F73" s="163">
        <f t="shared" si="19"/>
        <v>13234544.063999999</v>
      </c>
      <c r="G73" s="163">
        <f t="shared" si="19"/>
        <v>16543180.079999998</v>
      </c>
      <c r="H73" s="163">
        <f t="shared" si="19"/>
        <v>19851816.095999997</v>
      </c>
      <c r="I73" s="163">
        <f t="shared" si="19"/>
        <v>23160452.111999996</v>
      </c>
      <c r="J73" s="163">
        <f t="shared" si="19"/>
        <v>26469088.127999995</v>
      </c>
      <c r="K73" s="163">
        <f t="shared" si="19"/>
        <v>29777724.143999994</v>
      </c>
      <c r="L73" s="163">
        <f t="shared" si="19"/>
        <v>33086360.159999993</v>
      </c>
    </row>
    <row r="74" spans="1:12" s="25" customFormat="1" x14ac:dyDescent="0.25">
      <c r="C74" s="164">
        <f>C63+NPV(0.05,C64:C72)</f>
        <v>3308636.0159999998</v>
      </c>
      <c r="D74" s="164">
        <f t="shared" ref="D74:L74" si="20">D63+NPV(0.05,D64:D72)</f>
        <v>6459717.9359999998</v>
      </c>
      <c r="E74" s="164">
        <f t="shared" si="20"/>
        <v>9460748.3359999992</v>
      </c>
      <c r="F74" s="164">
        <f t="shared" si="20"/>
        <v>12318872.526476189</v>
      </c>
      <c r="G74" s="164">
        <f t="shared" si="20"/>
        <v>15040895.565024942</v>
      </c>
      <c r="H74" s="164">
        <f t="shared" si="20"/>
        <v>17633298.458880898</v>
      </c>
      <c r="I74" s="164">
        <f t="shared" si="20"/>
        <v>20102253.595886566</v>
      </c>
      <c r="J74" s="164">
        <f t="shared" si="20"/>
        <v>22453639.440653875</v>
      </c>
      <c r="K74" s="164">
        <f t="shared" si="20"/>
        <v>24693054.53090845</v>
      </c>
      <c r="L74" s="164">
        <f t="shared" si="20"/>
        <v>26825830.807341378</v>
      </c>
    </row>
    <row r="75" spans="1:12" s="25" customFormat="1" x14ac:dyDescent="0.25"/>
    <row r="76" spans="1:12" s="25" customFormat="1" x14ac:dyDescent="0.25">
      <c r="C76" s="25">
        <v>1</v>
      </c>
      <c r="D76" s="25">
        <v>2</v>
      </c>
      <c r="E76" s="25">
        <v>3</v>
      </c>
      <c r="F76" s="25">
        <v>4</v>
      </c>
      <c r="G76" s="25">
        <v>5</v>
      </c>
      <c r="H76" s="25">
        <v>6</v>
      </c>
      <c r="I76" s="25">
        <v>7</v>
      </c>
      <c r="J76" s="25">
        <v>8</v>
      </c>
      <c r="K76" s="25">
        <v>9</v>
      </c>
      <c r="L76" s="25">
        <v>10</v>
      </c>
    </row>
    <row r="77" spans="1:12" s="25" customFormat="1" x14ac:dyDescent="0.25">
      <c r="A77" s="25" t="str">
        <f>$B$11</f>
        <v>Westend Plaza</v>
      </c>
      <c r="B77" s="25">
        <v>1</v>
      </c>
      <c r="C77" s="163">
        <f>$AU$11/10</f>
        <v>3179531.1935999999</v>
      </c>
      <c r="D77" s="163">
        <f t="shared" ref="D77:L86" si="21">$AU$11/10</f>
        <v>3179531.1935999999</v>
      </c>
      <c r="E77" s="163">
        <f t="shared" si="21"/>
        <v>3179531.1935999999</v>
      </c>
      <c r="F77" s="163">
        <f t="shared" si="21"/>
        <v>3179531.1935999999</v>
      </c>
      <c r="G77" s="163">
        <f t="shared" si="21"/>
        <v>3179531.1935999999</v>
      </c>
      <c r="H77" s="163">
        <f t="shared" si="21"/>
        <v>3179531.1935999999</v>
      </c>
      <c r="I77" s="163">
        <f t="shared" si="21"/>
        <v>3179531.1935999999</v>
      </c>
      <c r="J77" s="163">
        <f t="shared" si="21"/>
        <v>3179531.1935999999</v>
      </c>
      <c r="K77" s="163">
        <f t="shared" si="21"/>
        <v>3179531.1935999999</v>
      </c>
      <c r="L77" s="163">
        <f t="shared" si="21"/>
        <v>3179531.1935999999</v>
      </c>
    </row>
    <row r="78" spans="1:12" s="25" customFormat="1" x14ac:dyDescent="0.25">
      <c r="B78" s="25">
        <v>2</v>
      </c>
      <c r="C78" s="163"/>
      <c r="D78" s="163">
        <f t="shared" si="21"/>
        <v>3179531.1935999999</v>
      </c>
      <c r="E78" s="163">
        <f t="shared" si="21"/>
        <v>3179531.1935999999</v>
      </c>
      <c r="F78" s="163">
        <f t="shared" si="21"/>
        <v>3179531.1935999999</v>
      </c>
      <c r="G78" s="163">
        <f t="shared" si="21"/>
        <v>3179531.1935999999</v>
      </c>
      <c r="H78" s="163">
        <f t="shared" si="21"/>
        <v>3179531.1935999999</v>
      </c>
      <c r="I78" s="163">
        <f t="shared" si="21"/>
        <v>3179531.1935999999</v>
      </c>
      <c r="J78" s="163">
        <f t="shared" si="21"/>
        <v>3179531.1935999999</v>
      </c>
      <c r="K78" s="163">
        <f t="shared" si="21"/>
        <v>3179531.1935999999</v>
      </c>
      <c r="L78" s="163">
        <f t="shared" si="21"/>
        <v>3179531.1935999999</v>
      </c>
    </row>
    <row r="79" spans="1:12" s="25" customFormat="1" x14ac:dyDescent="0.25">
      <c r="B79" s="25">
        <v>3</v>
      </c>
      <c r="C79" s="163"/>
      <c r="D79" s="163"/>
      <c r="E79" s="163">
        <f t="shared" si="21"/>
        <v>3179531.1935999999</v>
      </c>
      <c r="F79" s="163">
        <f t="shared" si="21"/>
        <v>3179531.1935999999</v>
      </c>
      <c r="G79" s="163">
        <f t="shared" si="21"/>
        <v>3179531.1935999999</v>
      </c>
      <c r="H79" s="163">
        <f t="shared" si="21"/>
        <v>3179531.1935999999</v>
      </c>
      <c r="I79" s="163">
        <f t="shared" si="21"/>
        <v>3179531.1935999999</v>
      </c>
      <c r="J79" s="163">
        <f t="shared" si="21"/>
        <v>3179531.1935999999</v>
      </c>
      <c r="K79" s="163">
        <f t="shared" si="21"/>
        <v>3179531.1935999999</v>
      </c>
      <c r="L79" s="163">
        <f t="shared" si="21"/>
        <v>3179531.1935999999</v>
      </c>
    </row>
    <row r="80" spans="1:12" s="25" customFormat="1" x14ac:dyDescent="0.25">
      <c r="B80" s="25">
        <v>4</v>
      </c>
      <c r="C80" s="163"/>
      <c r="D80" s="163"/>
      <c r="E80" s="163"/>
      <c r="F80" s="163">
        <f t="shared" si="21"/>
        <v>3179531.1935999999</v>
      </c>
      <c r="G80" s="163">
        <f t="shared" si="21"/>
        <v>3179531.1935999999</v>
      </c>
      <c r="H80" s="163">
        <f t="shared" si="21"/>
        <v>3179531.1935999999</v>
      </c>
      <c r="I80" s="163">
        <f t="shared" si="21"/>
        <v>3179531.1935999999</v>
      </c>
      <c r="J80" s="163">
        <f t="shared" si="21"/>
        <v>3179531.1935999999</v>
      </c>
      <c r="K80" s="163">
        <f t="shared" si="21"/>
        <v>3179531.1935999999</v>
      </c>
      <c r="L80" s="163">
        <f t="shared" si="21"/>
        <v>3179531.1935999999</v>
      </c>
    </row>
    <row r="81" spans="1:12" s="25" customFormat="1" x14ac:dyDescent="0.25">
      <c r="B81" s="25">
        <v>5</v>
      </c>
      <c r="C81" s="163"/>
      <c r="D81" s="163"/>
      <c r="E81" s="163"/>
      <c r="F81" s="163"/>
      <c r="G81" s="163">
        <f t="shared" si="21"/>
        <v>3179531.1935999999</v>
      </c>
      <c r="H81" s="163">
        <f t="shared" si="21"/>
        <v>3179531.1935999999</v>
      </c>
      <c r="I81" s="163">
        <f t="shared" si="21"/>
        <v>3179531.1935999999</v>
      </c>
      <c r="J81" s="163">
        <f t="shared" si="21"/>
        <v>3179531.1935999999</v>
      </c>
      <c r="K81" s="163">
        <f t="shared" si="21"/>
        <v>3179531.1935999999</v>
      </c>
      <c r="L81" s="163">
        <f t="shared" si="21"/>
        <v>3179531.1935999999</v>
      </c>
    </row>
    <row r="82" spans="1:12" s="25" customFormat="1" x14ac:dyDescent="0.25">
      <c r="B82" s="25">
        <v>6</v>
      </c>
      <c r="C82" s="163"/>
      <c r="D82" s="163"/>
      <c r="E82" s="163"/>
      <c r="F82" s="163"/>
      <c r="G82" s="163"/>
      <c r="H82" s="163">
        <f t="shared" si="21"/>
        <v>3179531.1935999999</v>
      </c>
      <c r="I82" s="163">
        <f t="shared" si="21"/>
        <v>3179531.1935999999</v>
      </c>
      <c r="J82" s="163">
        <f t="shared" si="21"/>
        <v>3179531.1935999999</v>
      </c>
      <c r="K82" s="163">
        <f t="shared" si="21"/>
        <v>3179531.1935999999</v>
      </c>
      <c r="L82" s="163">
        <f t="shared" si="21"/>
        <v>3179531.1935999999</v>
      </c>
    </row>
    <row r="83" spans="1:12" s="25" customFormat="1" x14ac:dyDescent="0.25">
      <c r="B83" s="25">
        <v>7</v>
      </c>
      <c r="C83" s="163"/>
      <c r="D83" s="163"/>
      <c r="E83" s="163"/>
      <c r="F83" s="163"/>
      <c r="G83" s="163"/>
      <c r="H83" s="163"/>
      <c r="I83" s="163">
        <f t="shared" si="21"/>
        <v>3179531.1935999999</v>
      </c>
      <c r="J83" s="163">
        <f t="shared" si="21"/>
        <v>3179531.1935999999</v>
      </c>
      <c r="K83" s="163">
        <f t="shared" si="21"/>
        <v>3179531.1935999999</v>
      </c>
      <c r="L83" s="163">
        <f t="shared" si="21"/>
        <v>3179531.1935999999</v>
      </c>
    </row>
    <row r="84" spans="1:12" s="25" customFormat="1" x14ac:dyDescent="0.25">
      <c r="B84" s="25">
        <v>8</v>
      </c>
      <c r="C84" s="163"/>
      <c r="D84" s="163"/>
      <c r="E84" s="163"/>
      <c r="F84" s="163"/>
      <c r="G84" s="163"/>
      <c r="H84" s="163"/>
      <c r="I84" s="163"/>
      <c r="J84" s="163">
        <f t="shared" si="21"/>
        <v>3179531.1935999999</v>
      </c>
      <c r="K84" s="163">
        <f t="shared" si="21"/>
        <v>3179531.1935999999</v>
      </c>
      <c r="L84" s="163">
        <f t="shared" si="21"/>
        <v>3179531.1935999999</v>
      </c>
    </row>
    <row r="85" spans="1:12" s="25" customFormat="1" x14ac:dyDescent="0.25">
      <c r="B85" s="25">
        <v>9</v>
      </c>
      <c r="C85" s="163"/>
      <c r="D85" s="163"/>
      <c r="E85" s="163"/>
      <c r="F85" s="163"/>
      <c r="G85" s="163"/>
      <c r="H85" s="163"/>
      <c r="I85" s="163"/>
      <c r="J85" s="163"/>
      <c r="K85" s="163">
        <f t="shared" si="21"/>
        <v>3179531.1935999999</v>
      </c>
      <c r="L85" s="163">
        <f t="shared" si="21"/>
        <v>3179531.1935999999</v>
      </c>
    </row>
    <row r="86" spans="1:12" s="25" customFormat="1" x14ac:dyDescent="0.25">
      <c r="B86" s="25">
        <v>10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>
        <f t="shared" si="21"/>
        <v>3179531.1935999999</v>
      </c>
    </row>
    <row r="87" spans="1:12" s="25" customFormat="1" x14ac:dyDescent="0.25">
      <c r="B87" s="25" t="s">
        <v>88</v>
      </c>
      <c r="C87" s="163">
        <f>SUM(C77:C86)</f>
        <v>3179531.1935999999</v>
      </c>
      <c r="D87" s="163">
        <f t="shared" ref="D87:L87" si="22">SUM(D77:D86)</f>
        <v>6359062.3871999998</v>
      </c>
      <c r="E87" s="163">
        <f t="shared" si="22"/>
        <v>9538593.5808000006</v>
      </c>
      <c r="F87" s="163">
        <f t="shared" si="22"/>
        <v>12718124.7744</v>
      </c>
      <c r="G87" s="163">
        <f t="shared" si="22"/>
        <v>15897655.967999998</v>
      </c>
      <c r="H87" s="163">
        <f t="shared" si="22"/>
        <v>19077187.161599997</v>
      </c>
      <c r="I87" s="163">
        <f t="shared" si="22"/>
        <v>22256718.355199996</v>
      </c>
      <c r="J87" s="163">
        <f t="shared" si="22"/>
        <v>25436249.548799995</v>
      </c>
      <c r="K87" s="163">
        <f t="shared" si="22"/>
        <v>28615780.742399994</v>
      </c>
      <c r="L87" s="163">
        <f t="shared" si="22"/>
        <v>31795311.935999993</v>
      </c>
    </row>
    <row r="88" spans="1:12" s="25" customFormat="1" x14ac:dyDescent="0.25">
      <c r="C88" s="164">
        <f>C77+NPV(0.05,C78:C86)</f>
        <v>3179531.1935999999</v>
      </c>
      <c r="D88" s="164">
        <f t="shared" ref="D88:L88" si="23">D77+NPV(0.05,D78:D86)</f>
        <v>6207656.1398857143</v>
      </c>
      <c r="E88" s="164">
        <f t="shared" si="23"/>
        <v>9091584.6601578221</v>
      </c>
      <c r="F88" s="164">
        <f t="shared" si="23"/>
        <v>11838183.250893164</v>
      </c>
      <c r="G88" s="164">
        <f t="shared" si="23"/>
        <v>14453991.432545871</v>
      </c>
      <c r="H88" s="164">
        <f t="shared" si="23"/>
        <v>16945237.319834162</v>
      </c>
      <c r="I88" s="164">
        <f t="shared" si="23"/>
        <v>19317852.450584915</v>
      </c>
      <c r="J88" s="164">
        <f t="shared" si="23"/>
        <v>21577485.908442773</v>
      </c>
      <c r="K88" s="164">
        <f t="shared" si="23"/>
        <v>23729517.773069307</v>
      </c>
      <c r="L88" s="164">
        <f t="shared" si="23"/>
        <v>25779071.929856483</v>
      </c>
    </row>
    <row r="89" spans="1:12" s="25" customFormat="1" x14ac:dyDescent="0.25"/>
    <row r="90" spans="1:12" s="25" customFormat="1" x14ac:dyDescent="0.25">
      <c r="C90" s="25">
        <v>1</v>
      </c>
      <c r="D90" s="25">
        <v>2</v>
      </c>
      <c r="E90" s="25">
        <v>3</v>
      </c>
      <c r="F90" s="25">
        <v>4</v>
      </c>
      <c r="G90" s="25">
        <v>5</v>
      </c>
      <c r="H90" s="25">
        <v>6</v>
      </c>
      <c r="I90" s="25">
        <v>7</v>
      </c>
      <c r="J90" s="25">
        <v>8</v>
      </c>
      <c r="K90" s="25">
        <v>9</v>
      </c>
      <c r="L90" s="25">
        <v>10</v>
      </c>
    </row>
    <row r="91" spans="1:12" s="25" customFormat="1" x14ac:dyDescent="0.25">
      <c r="A91" s="25" t="str">
        <f>$B$12</f>
        <v>Court+Plazza</v>
      </c>
      <c r="B91" s="25">
        <v>1</v>
      </c>
      <c r="C91" s="163">
        <f>$AU$12/10</f>
        <v>3148331.1935999999</v>
      </c>
      <c r="D91" s="163">
        <f t="shared" ref="D91:L100" si="24">$AU$12/10</f>
        <v>3148331.1935999999</v>
      </c>
      <c r="E91" s="163">
        <f t="shared" si="24"/>
        <v>3148331.1935999999</v>
      </c>
      <c r="F91" s="163">
        <f t="shared" si="24"/>
        <v>3148331.1935999999</v>
      </c>
      <c r="G91" s="163">
        <f t="shared" si="24"/>
        <v>3148331.1935999999</v>
      </c>
      <c r="H91" s="163">
        <f t="shared" si="24"/>
        <v>3148331.1935999999</v>
      </c>
      <c r="I91" s="163">
        <f t="shared" si="24"/>
        <v>3148331.1935999999</v>
      </c>
      <c r="J91" s="163">
        <f t="shared" si="24"/>
        <v>3148331.1935999999</v>
      </c>
      <c r="K91" s="163">
        <f t="shared" si="24"/>
        <v>3148331.1935999999</v>
      </c>
      <c r="L91" s="163">
        <f t="shared" si="24"/>
        <v>3148331.1935999999</v>
      </c>
    </row>
    <row r="92" spans="1:12" s="25" customFormat="1" x14ac:dyDescent="0.25">
      <c r="B92" s="25">
        <v>2</v>
      </c>
      <c r="C92" s="163"/>
      <c r="D92" s="163">
        <f t="shared" si="24"/>
        <v>3148331.1935999999</v>
      </c>
      <c r="E92" s="163">
        <f t="shared" si="24"/>
        <v>3148331.1935999999</v>
      </c>
      <c r="F92" s="163">
        <f t="shared" si="24"/>
        <v>3148331.1935999999</v>
      </c>
      <c r="G92" s="163">
        <f t="shared" si="24"/>
        <v>3148331.1935999999</v>
      </c>
      <c r="H92" s="163">
        <f t="shared" si="24"/>
        <v>3148331.1935999999</v>
      </c>
      <c r="I92" s="163">
        <f t="shared" si="24"/>
        <v>3148331.1935999999</v>
      </c>
      <c r="J92" s="163">
        <f t="shared" si="24"/>
        <v>3148331.1935999999</v>
      </c>
      <c r="K92" s="163">
        <f t="shared" si="24"/>
        <v>3148331.1935999999</v>
      </c>
      <c r="L92" s="163">
        <f t="shared" si="24"/>
        <v>3148331.1935999999</v>
      </c>
    </row>
    <row r="93" spans="1:12" s="25" customFormat="1" x14ac:dyDescent="0.25">
      <c r="B93" s="25">
        <v>3</v>
      </c>
      <c r="C93" s="163"/>
      <c r="D93" s="163"/>
      <c r="E93" s="163">
        <f t="shared" si="24"/>
        <v>3148331.1935999999</v>
      </c>
      <c r="F93" s="163">
        <f t="shared" si="24"/>
        <v>3148331.1935999999</v>
      </c>
      <c r="G93" s="163">
        <f t="shared" si="24"/>
        <v>3148331.1935999999</v>
      </c>
      <c r="H93" s="163">
        <f t="shared" si="24"/>
        <v>3148331.1935999999</v>
      </c>
      <c r="I93" s="163">
        <f t="shared" si="24"/>
        <v>3148331.1935999999</v>
      </c>
      <c r="J93" s="163">
        <f t="shared" si="24"/>
        <v>3148331.1935999999</v>
      </c>
      <c r="K93" s="163">
        <f t="shared" si="24"/>
        <v>3148331.1935999999</v>
      </c>
      <c r="L93" s="163">
        <f t="shared" si="24"/>
        <v>3148331.1935999999</v>
      </c>
    </row>
    <row r="94" spans="1:12" s="25" customFormat="1" x14ac:dyDescent="0.25">
      <c r="B94" s="25">
        <v>4</v>
      </c>
      <c r="C94" s="163"/>
      <c r="D94" s="163"/>
      <c r="E94" s="163"/>
      <c r="F94" s="163">
        <f t="shared" si="24"/>
        <v>3148331.1935999999</v>
      </c>
      <c r="G94" s="163">
        <f t="shared" si="24"/>
        <v>3148331.1935999999</v>
      </c>
      <c r="H94" s="163">
        <f t="shared" si="24"/>
        <v>3148331.1935999999</v>
      </c>
      <c r="I94" s="163">
        <f t="shared" si="24"/>
        <v>3148331.1935999999</v>
      </c>
      <c r="J94" s="163">
        <f t="shared" si="24"/>
        <v>3148331.1935999999</v>
      </c>
      <c r="K94" s="163">
        <f t="shared" si="24"/>
        <v>3148331.1935999999</v>
      </c>
      <c r="L94" s="163">
        <f t="shared" si="24"/>
        <v>3148331.1935999999</v>
      </c>
    </row>
    <row r="95" spans="1:12" s="25" customFormat="1" x14ac:dyDescent="0.25">
      <c r="B95" s="25">
        <v>5</v>
      </c>
      <c r="C95" s="163"/>
      <c r="D95" s="163"/>
      <c r="E95" s="163"/>
      <c r="F95" s="163"/>
      <c r="G95" s="163">
        <f t="shared" si="24"/>
        <v>3148331.1935999999</v>
      </c>
      <c r="H95" s="163">
        <f t="shared" si="24"/>
        <v>3148331.1935999999</v>
      </c>
      <c r="I95" s="163">
        <f t="shared" si="24"/>
        <v>3148331.1935999999</v>
      </c>
      <c r="J95" s="163">
        <f t="shared" si="24"/>
        <v>3148331.1935999999</v>
      </c>
      <c r="K95" s="163">
        <f t="shared" si="24"/>
        <v>3148331.1935999999</v>
      </c>
      <c r="L95" s="163">
        <f t="shared" si="24"/>
        <v>3148331.1935999999</v>
      </c>
    </row>
    <row r="96" spans="1:12" s="25" customFormat="1" x14ac:dyDescent="0.25">
      <c r="B96" s="25">
        <v>6</v>
      </c>
      <c r="C96" s="163"/>
      <c r="D96" s="163"/>
      <c r="E96" s="163"/>
      <c r="F96" s="163"/>
      <c r="G96" s="163"/>
      <c r="H96" s="163">
        <f t="shared" si="24"/>
        <v>3148331.1935999999</v>
      </c>
      <c r="I96" s="163">
        <f t="shared" si="24"/>
        <v>3148331.1935999999</v>
      </c>
      <c r="J96" s="163">
        <f t="shared" si="24"/>
        <v>3148331.1935999999</v>
      </c>
      <c r="K96" s="163">
        <f t="shared" si="24"/>
        <v>3148331.1935999999</v>
      </c>
      <c r="L96" s="163">
        <f t="shared" si="24"/>
        <v>3148331.1935999999</v>
      </c>
    </row>
    <row r="97" spans="1:12" s="25" customFormat="1" x14ac:dyDescent="0.25">
      <c r="B97" s="25">
        <v>7</v>
      </c>
      <c r="C97" s="163"/>
      <c r="D97" s="163"/>
      <c r="E97" s="163"/>
      <c r="F97" s="163"/>
      <c r="G97" s="163"/>
      <c r="H97" s="163"/>
      <c r="I97" s="163">
        <f t="shared" si="24"/>
        <v>3148331.1935999999</v>
      </c>
      <c r="J97" s="163">
        <f t="shared" si="24"/>
        <v>3148331.1935999999</v>
      </c>
      <c r="K97" s="163">
        <f t="shared" si="24"/>
        <v>3148331.1935999999</v>
      </c>
      <c r="L97" s="163">
        <f t="shared" si="24"/>
        <v>3148331.1935999999</v>
      </c>
    </row>
    <row r="98" spans="1:12" s="25" customFormat="1" x14ac:dyDescent="0.25">
      <c r="B98" s="25">
        <v>8</v>
      </c>
      <c r="C98" s="163"/>
      <c r="D98" s="163"/>
      <c r="E98" s="163"/>
      <c r="F98" s="163"/>
      <c r="G98" s="163"/>
      <c r="H98" s="163"/>
      <c r="I98" s="163"/>
      <c r="J98" s="163">
        <f t="shared" si="24"/>
        <v>3148331.1935999999</v>
      </c>
      <c r="K98" s="163">
        <f t="shared" si="24"/>
        <v>3148331.1935999999</v>
      </c>
      <c r="L98" s="163">
        <f t="shared" si="24"/>
        <v>3148331.1935999999</v>
      </c>
    </row>
    <row r="99" spans="1:12" s="25" customFormat="1" x14ac:dyDescent="0.25">
      <c r="B99" s="25">
        <v>9</v>
      </c>
      <c r="C99" s="163"/>
      <c r="D99" s="163"/>
      <c r="E99" s="163"/>
      <c r="F99" s="163"/>
      <c r="G99" s="163"/>
      <c r="H99" s="163"/>
      <c r="I99" s="163"/>
      <c r="J99" s="163"/>
      <c r="K99" s="163">
        <f t="shared" si="24"/>
        <v>3148331.1935999999</v>
      </c>
      <c r="L99" s="163">
        <f t="shared" si="24"/>
        <v>3148331.1935999999</v>
      </c>
    </row>
    <row r="100" spans="1:12" s="25" customFormat="1" x14ac:dyDescent="0.25">
      <c r="B100" s="25">
        <v>10</v>
      </c>
      <c r="C100" s="163"/>
      <c r="D100" s="163"/>
      <c r="E100" s="163"/>
      <c r="F100" s="163"/>
      <c r="G100" s="163"/>
      <c r="H100" s="163"/>
      <c r="I100" s="163"/>
      <c r="J100" s="163"/>
      <c r="K100" s="163"/>
      <c r="L100" s="163">
        <f t="shared" si="24"/>
        <v>3148331.1935999999</v>
      </c>
    </row>
    <row r="101" spans="1:12" s="25" customFormat="1" x14ac:dyDescent="0.25">
      <c r="B101" s="25" t="s">
        <v>88</v>
      </c>
      <c r="C101" s="163">
        <f>SUM(C91:C100)</f>
        <v>3148331.1935999999</v>
      </c>
      <c r="D101" s="163">
        <f t="shared" ref="D101:L101" si="25">SUM(D91:D100)</f>
        <v>6296662.3871999998</v>
      </c>
      <c r="E101" s="163">
        <f t="shared" si="25"/>
        <v>9444993.5808000006</v>
      </c>
      <c r="F101" s="163">
        <f t="shared" si="25"/>
        <v>12593324.7744</v>
      </c>
      <c r="G101" s="163">
        <f t="shared" si="25"/>
        <v>15741655.967999998</v>
      </c>
      <c r="H101" s="163">
        <f t="shared" si="25"/>
        <v>18889987.161599997</v>
      </c>
      <c r="I101" s="163">
        <f t="shared" si="25"/>
        <v>22038318.355199996</v>
      </c>
      <c r="J101" s="163">
        <f t="shared" si="25"/>
        <v>25186649.548799995</v>
      </c>
      <c r="K101" s="163">
        <f t="shared" si="25"/>
        <v>28334980.742399994</v>
      </c>
      <c r="L101" s="163">
        <f t="shared" si="25"/>
        <v>31483311.935999993</v>
      </c>
    </row>
    <row r="102" spans="1:12" s="25" customFormat="1" x14ac:dyDescent="0.25">
      <c r="C102" s="164">
        <f>C91+NPV(0.05,C92:C100)</f>
        <v>3148331.1935999999</v>
      </c>
      <c r="D102" s="164">
        <f t="shared" ref="D102:L102" si="26">D91+NPV(0.05,D92:D100)</f>
        <v>6146741.8541714288</v>
      </c>
      <c r="E102" s="164">
        <f t="shared" si="26"/>
        <v>9002371.0547156464</v>
      </c>
      <c r="F102" s="164">
        <f t="shared" si="26"/>
        <v>11722017.912376806</v>
      </c>
      <c r="G102" s="164">
        <f t="shared" si="26"/>
        <v>14312157.776816007</v>
      </c>
      <c r="H102" s="164">
        <f t="shared" si="26"/>
        <v>16778957.64771048</v>
      </c>
      <c r="I102" s="164">
        <f t="shared" si="26"/>
        <v>19128290.858086169</v>
      </c>
      <c r="J102" s="164">
        <f t="shared" si="26"/>
        <v>21365751.058443967</v>
      </c>
      <c r="K102" s="164">
        <f t="shared" si="26"/>
        <v>23496665.534975208</v>
      </c>
      <c r="L102" s="164">
        <f t="shared" si="26"/>
        <v>25526107.893576387</v>
      </c>
    </row>
    <row r="103" spans="1:12" s="25" customFormat="1" x14ac:dyDescent="0.25"/>
    <row r="104" spans="1:12" s="25" customFormat="1" x14ac:dyDescent="0.25"/>
    <row r="105" spans="1:12" s="25" customFormat="1" x14ac:dyDescent="0.25">
      <c r="A105" s="165" t="s">
        <v>104</v>
      </c>
    </row>
    <row r="106" spans="1:12" s="25" customFormat="1" x14ac:dyDescent="0.25">
      <c r="C106" s="25">
        <v>1</v>
      </c>
      <c r="D106" s="25">
        <v>2</v>
      </c>
      <c r="E106" s="25">
        <v>3</v>
      </c>
      <c r="F106" s="25">
        <v>4</v>
      </c>
      <c r="G106" s="25">
        <v>5</v>
      </c>
      <c r="H106" s="25">
        <v>6</v>
      </c>
      <c r="I106" s="25">
        <v>7</v>
      </c>
      <c r="J106" s="25">
        <v>8</v>
      </c>
      <c r="K106" s="25">
        <v>9</v>
      </c>
      <c r="L106" s="25">
        <v>10</v>
      </c>
    </row>
    <row r="107" spans="1:12" s="25" customFormat="1" x14ac:dyDescent="0.25">
      <c r="A107" s="25" t="str">
        <f>$B$8</f>
        <v>Sky Park Offices</v>
      </c>
      <c r="B107" s="25">
        <v>1</v>
      </c>
      <c r="C107" s="163">
        <f>$BE$8/10</f>
        <v>4036456.3800000004</v>
      </c>
      <c r="D107" s="163">
        <f t="shared" ref="D107:L116" si="27">$BE$8/10</f>
        <v>4036456.3800000004</v>
      </c>
      <c r="E107" s="163">
        <f t="shared" si="27"/>
        <v>4036456.3800000004</v>
      </c>
      <c r="F107" s="163">
        <f t="shared" si="27"/>
        <v>4036456.3800000004</v>
      </c>
      <c r="G107" s="163">
        <f t="shared" si="27"/>
        <v>4036456.3800000004</v>
      </c>
      <c r="H107" s="163">
        <f t="shared" si="27"/>
        <v>4036456.3800000004</v>
      </c>
      <c r="I107" s="163">
        <f t="shared" si="27"/>
        <v>4036456.3800000004</v>
      </c>
      <c r="J107" s="163">
        <f t="shared" si="27"/>
        <v>4036456.3800000004</v>
      </c>
      <c r="K107" s="163">
        <f t="shared" si="27"/>
        <v>4036456.3800000004</v>
      </c>
      <c r="L107" s="163">
        <f t="shared" si="27"/>
        <v>4036456.3800000004</v>
      </c>
    </row>
    <row r="108" spans="1:12" s="25" customFormat="1" x14ac:dyDescent="0.25">
      <c r="B108" s="25">
        <v>2</v>
      </c>
      <c r="C108" s="163"/>
      <c r="D108" s="163">
        <f t="shared" si="27"/>
        <v>4036456.3800000004</v>
      </c>
      <c r="E108" s="163">
        <f t="shared" si="27"/>
        <v>4036456.3800000004</v>
      </c>
      <c r="F108" s="163">
        <f t="shared" si="27"/>
        <v>4036456.3800000004</v>
      </c>
      <c r="G108" s="163">
        <f t="shared" si="27"/>
        <v>4036456.3800000004</v>
      </c>
      <c r="H108" s="163">
        <f t="shared" si="27"/>
        <v>4036456.3800000004</v>
      </c>
      <c r="I108" s="163">
        <f t="shared" si="27"/>
        <v>4036456.3800000004</v>
      </c>
      <c r="J108" s="163">
        <f t="shared" si="27"/>
        <v>4036456.3800000004</v>
      </c>
      <c r="K108" s="163">
        <f t="shared" si="27"/>
        <v>4036456.3800000004</v>
      </c>
      <c r="L108" s="163">
        <f t="shared" si="27"/>
        <v>4036456.3800000004</v>
      </c>
    </row>
    <row r="109" spans="1:12" s="25" customFormat="1" x14ac:dyDescent="0.25">
      <c r="B109" s="25">
        <v>3</v>
      </c>
      <c r="C109" s="163"/>
      <c r="D109" s="163"/>
      <c r="E109" s="163">
        <f t="shared" si="27"/>
        <v>4036456.3800000004</v>
      </c>
      <c r="F109" s="163">
        <f t="shared" si="27"/>
        <v>4036456.3800000004</v>
      </c>
      <c r="G109" s="163">
        <f t="shared" si="27"/>
        <v>4036456.3800000004</v>
      </c>
      <c r="H109" s="163">
        <f t="shared" si="27"/>
        <v>4036456.3800000004</v>
      </c>
      <c r="I109" s="163">
        <f t="shared" si="27"/>
        <v>4036456.3800000004</v>
      </c>
      <c r="J109" s="163">
        <f t="shared" si="27"/>
        <v>4036456.3800000004</v>
      </c>
      <c r="K109" s="163">
        <f t="shared" si="27"/>
        <v>4036456.3800000004</v>
      </c>
      <c r="L109" s="163">
        <f t="shared" si="27"/>
        <v>4036456.3800000004</v>
      </c>
    </row>
    <row r="110" spans="1:12" s="25" customFormat="1" x14ac:dyDescent="0.25">
      <c r="B110" s="25">
        <v>4</v>
      </c>
      <c r="C110" s="163"/>
      <c r="D110" s="163"/>
      <c r="E110" s="163"/>
      <c r="F110" s="163">
        <f t="shared" si="27"/>
        <v>4036456.3800000004</v>
      </c>
      <c r="G110" s="163">
        <f t="shared" si="27"/>
        <v>4036456.3800000004</v>
      </c>
      <c r="H110" s="163">
        <f t="shared" si="27"/>
        <v>4036456.3800000004</v>
      </c>
      <c r="I110" s="163">
        <f t="shared" si="27"/>
        <v>4036456.3800000004</v>
      </c>
      <c r="J110" s="163">
        <f t="shared" si="27"/>
        <v>4036456.3800000004</v>
      </c>
      <c r="K110" s="163">
        <f t="shared" si="27"/>
        <v>4036456.3800000004</v>
      </c>
      <c r="L110" s="163">
        <f t="shared" si="27"/>
        <v>4036456.3800000004</v>
      </c>
    </row>
    <row r="111" spans="1:12" s="25" customFormat="1" x14ac:dyDescent="0.25">
      <c r="B111" s="25">
        <v>5</v>
      </c>
      <c r="C111" s="163"/>
      <c r="D111" s="163"/>
      <c r="E111" s="163"/>
      <c r="F111" s="163"/>
      <c r="G111" s="163">
        <f t="shared" si="27"/>
        <v>4036456.3800000004</v>
      </c>
      <c r="H111" s="163">
        <f t="shared" si="27"/>
        <v>4036456.3800000004</v>
      </c>
      <c r="I111" s="163">
        <f t="shared" si="27"/>
        <v>4036456.3800000004</v>
      </c>
      <c r="J111" s="163">
        <f t="shared" si="27"/>
        <v>4036456.3800000004</v>
      </c>
      <c r="K111" s="163">
        <f t="shared" si="27"/>
        <v>4036456.3800000004</v>
      </c>
      <c r="L111" s="163">
        <f t="shared" si="27"/>
        <v>4036456.3800000004</v>
      </c>
    </row>
    <row r="112" spans="1:12" s="25" customFormat="1" x14ac:dyDescent="0.25">
      <c r="B112" s="25">
        <v>6</v>
      </c>
      <c r="C112" s="163"/>
      <c r="D112" s="163"/>
      <c r="E112" s="163"/>
      <c r="F112" s="163"/>
      <c r="G112" s="163"/>
      <c r="H112" s="163">
        <f t="shared" si="27"/>
        <v>4036456.3800000004</v>
      </c>
      <c r="I112" s="163">
        <f t="shared" si="27"/>
        <v>4036456.3800000004</v>
      </c>
      <c r="J112" s="163">
        <f t="shared" si="27"/>
        <v>4036456.3800000004</v>
      </c>
      <c r="K112" s="163">
        <f t="shared" si="27"/>
        <v>4036456.3800000004</v>
      </c>
      <c r="L112" s="163">
        <f t="shared" si="27"/>
        <v>4036456.3800000004</v>
      </c>
    </row>
    <row r="113" spans="1:12" s="25" customFormat="1" x14ac:dyDescent="0.25">
      <c r="B113" s="25">
        <v>7</v>
      </c>
      <c r="C113" s="163"/>
      <c r="D113" s="163"/>
      <c r="E113" s="163"/>
      <c r="F113" s="163"/>
      <c r="G113" s="163"/>
      <c r="H113" s="163"/>
      <c r="I113" s="163">
        <f t="shared" si="27"/>
        <v>4036456.3800000004</v>
      </c>
      <c r="J113" s="163">
        <f t="shared" si="27"/>
        <v>4036456.3800000004</v>
      </c>
      <c r="K113" s="163">
        <f t="shared" si="27"/>
        <v>4036456.3800000004</v>
      </c>
      <c r="L113" s="163">
        <f t="shared" si="27"/>
        <v>4036456.3800000004</v>
      </c>
    </row>
    <row r="114" spans="1:12" s="25" customFormat="1" x14ac:dyDescent="0.25">
      <c r="B114" s="25">
        <v>8</v>
      </c>
      <c r="C114" s="163"/>
      <c r="D114" s="163"/>
      <c r="E114" s="163"/>
      <c r="F114" s="163"/>
      <c r="G114" s="163"/>
      <c r="H114" s="163"/>
      <c r="I114" s="163"/>
      <c r="J114" s="163">
        <f t="shared" si="27"/>
        <v>4036456.3800000004</v>
      </c>
      <c r="K114" s="163">
        <f t="shared" si="27"/>
        <v>4036456.3800000004</v>
      </c>
      <c r="L114" s="163">
        <f t="shared" si="27"/>
        <v>4036456.3800000004</v>
      </c>
    </row>
    <row r="115" spans="1:12" s="25" customFormat="1" x14ac:dyDescent="0.25">
      <c r="B115" s="25">
        <v>9</v>
      </c>
      <c r="C115" s="163"/>
      <c r="D115" s="163"/>
      <c r="E115" s="163"/>
      <c r="F115" s="163"/>
      <c r="G115" s="163"/>
      <c r="H115" s="163"/>
      <c r="I115" s="163"/>
      <c r="J115" s="163"/>
      <c r="K115" s="163">
        <f t="shared" si="27"/>
        <v>4036456.3800000004</v>
      </c>
      <c r="L115" s="163">
        <f t="shared" si="27"/>
        <v>4036456.3800000004</v>
      </c>
    </row>
    <row r="116" spans="1:12" s="25" customFormat="1" x14ac:dyDescent="0.25">
      <c r="B116" s="25">
        <v>10</v>
      </c>
      <c r="C116" s="163"/>
      <c r="D116" s="163"/>
      <c r="E116" s="163"/>
      <c r="F116" s="163"/>
      <c r="G116" s="163"/>
      <c r="H116" s="163"/>
      <c r="I116" s="163"/>
      <c r="J116" s="163"/>
      <c r="K116" s="163"/>
      <c r="L116" s="163">
        <f t="shared" si="27"/>
        <v>4036456.3800000004</v>
      </c>
    </row>
    <row r="117" spans="1:12" s="25" customFormat="1" x14ac:dyDescent="0.25">
      <c r="B117" s="25" t="s">
        <v>88</v>
      </c>
      <c r="C117" s="163">
        <f>SUM(C107:C116)</f>
        <v>4036456.3800000004</v>
      </c>
      <c r="D117" s="163">
        <f t="shared" ref="D117:L117" si="28">SUM(D107:D116)</f>
        <v>8072912.7600000007</v>
      </c>
      <c r="E117" s="163">
        <f t="shared" si="28"/>
        <v>12109369.140000001</v>
      </c>
      <c r="F117" s="163">
        <f t="shared" si="28"/>
        <v>16145825.520000001</v>
      </c>
      <c r="G117" s="163">
        <f t="shared" si="28"/>
        <v>20182281.900000002</v>
      </c>
      <c r="H117" s="163">
        <f t="shared" si="28"/>
        <v>24218738.280000001</v>
      </c>
      <c r="I117" s="163">
        <f t="shared" si="28"/>
        <v>28255194.66</v>
      </c>
      <c r="J117" s="163">
        <f t="shared" si="28"/>
        <v>32291651.039999999</v>
      </c>
      <c r="K117" s="163">
        <f t="shared" si="28"/>
        <v>36328107.420000002</v>
      </c>
      <c r="L117" s="163">
        <f t="shared" si="28"/>
        <v>40364563.800000004</v>
      </c>
    </row>
    <row r="118" spans="1:12" s="25" customFormat="1" x14ac:dyDescent="0.25">
      <c r="C118" s="164">
        <f>C107+NPV(0.05,C108:C116)</f>
        <v>4036456.3800000004</v>
      </c>
      <c r="D118" s="164">
        <f t="shared" ref="D118:L118" si="29">D107+NPV(0.05,D108:D116)</f>
        <v>7880700.5514285713</v>
      </c>
      <c r="E118" s="164">
        <f t="shared" si="29"/>
        <v>11541885.476598639</v>
      </c>
      <c r="F118" s="164">
        <f t="shared" si="29"/>
        <v>15028728.262474895</v>
      </c>
      <c r="G118" s="164">
        <f t="shared" si="29"/>
        <v>18349530.915690374</v>
      </c>
      <c r="H118" s="164">
        <f t="shared" si="29"/>
        <v>21512200.109228928</v>
      </c>
      <c r="I118" s="164">
        <f t="shared" si="29"/>
        <v>24524266.007837076</v>
      </c>
      <c r="J118" s="164">
        <f t="shared" si="29"/>
        <v>27392900.196987689</v>
      </c>
      <c r="K118" s="164">
        <f t="shared" si="29"/>
        <v>30124932.758083511</v>
      </c>
      <c r="L118" s="164">
        <f t="shared" si="29"/>
        <v>32726868.530555721</v>
      </c>
    </row>
    <row r="119" spans="1:12" s="25" customFormat="1" x14ac:dyDescent="0.25"/>
    <row r="120" spans="1:12" s="25" customFormat="1" x14ac:dyDescent="0.25">
      <c r="C120" s="25">
        <v>1</v>
      </c>
      <c r="D120" s="25">
        <v>2</v>
      </c>
      <c r="E120" s="25">
        <v>3</v>
      </c>
      <c r="F120" s="25">
        <v>4</v>
      </c>
      <c r="G120" s="25">
        <v>5</v>
      </c>
      <c r="H120" s="25">
        <v>6</v>
      </c>
      <c r="I120" s="25">
        <v>7</v>
      </c>
      <c r="J120" s="25">
        <v>8</v>
      </c>
      <c r="K120" s="25">
        <v>9</v>
      </c>
      <c r="L120" s="25">
        <v>10</v>
      </c>
    </row>
    <row r="121" spans="1:12" s="25" customFormat="1" x14ac:dyDescent="0.25">
      <c r="A121" s="25" t="str">
        <f>$B$8</f>
        <v>Sky Park Offices</v>
      </c>
      <c r="B121" s="25">
        <v>1</v>
      </c>
      <c r="C121" s="163">
        <f>$BE$9/10</f>
        <v>2792704.4265600001</v>
      </c>
      <c r="D121" s="163">
        <f t="shared" ref="D121:L130" si="30">$BE$9/10</f>
        <v>2792704.4265600001</v>
      </c>
      <c r="E121" s="163">
        <f t="shared" si="30"/>
        <v>2792704.4265600001</v>
      </c>
      <c r="F121" s="163">
        <f t="shared" si="30"/>
        <v>2792704.4265600001</v>
      </c>
      <c r="G121" s="163">
        <f t="shared" si="30"/>
        <v>2792704.4265600001</v>
      </c>
      <c r="H121" s="163">
        <f t="shared" si="30"/>
        <v>2792704.4265600001</v>
      </c>
      <c r="I121" s="163">
        <f t="shared" si="30"/>
        <v>2792704.4265600001</v>
      </c>
      <c r="J121" s="163">
        <f t="shared" si="30"/>
        <v>2792704.4265600001</v>
      </c>
      <c r="K121" s="163">
        <f t="shared" si="30"/>
        <v>2792704.4265600001</v>
      </c>
      <c r="L121" s="163">
        <f t="shared" si="30"/>
        <v>2792704.4265600001</v>
      </c>
    </row>
    <row r="122" spans="1:12" s="25" customFormat="1" x14ac:dyDescent="0.25">
      <c r="B122" s="25">
        <v>2</v>
      </c>
      <c r="C122" s="163"/>
      <c r="D122" s="163">
        <f t="shared" si="30"/>
        <v>2792704.4265600001</v>
      </c>
      <c r="E122" s="163">
        <f t="shared" si="30"/>
        <v>2792704.4265600001</v>
      </c>
      <c r="F122" s="163">
        <f t="shared" si="30"/>
        <v>2792704.4265600001</v>
      </c>
      <c r="G122" s="163">
        <f t="shared" si="30"/>
        <v>2792704.4265600001</v>
      </c>
      <c r="H122" s="163">
        <f t="shared" si="30"/>
        <v>2792704.4265600001</v>
      </c>
      <c r="I122" s="163">
        <f t="shared" si="30"/>
        <v>2792704.4265600001</v>
      </c>
      <c r="J122" s="163">
        <f t="shared" si="30"/>
        <v>2792704.4265600001</v>
      </c>
      <c r="K122" s="163">
        <f t="shared" si="30"/>
        <v>2792704.4265600001</v>
      </c>
      <c r="L122" s="163">
        <f t="shared" si="30"/>
        <v>2792704.4265600001</v>
      </c>
    </row>
    <row r="123" spans="1:12" s="25" customFormat="1" x14ac:dyDescent="0.25">
      <c r="B123" s="25">
        <v>3</v>
      </c>
      <c r="C123" s="163"/>
      <c r="D123" s="163"/>
      <c r="E123" s="163">
        <f t="shared" si="30"/>
        <v>2792704.4265600001</v>
      </c>
      <c r="F123" s="163">
        <f t="shared" si="30"/>
        <v>2792704.4265600001</v>
      </c>
      <c r="G123" s="163">
        <f t="shared" si="30"/>
        <v>2792704.4265600001</v>
      </c>
      <c r="H123" s="163">
        <f t="shared" si="30"/>
        <v>2792704.4265600001</v>
      </c>
      <c r="I123" s="163">
        <f t="shared" si="30"/>
        <v>2792704.4265600001</v>
      </c>
      <c r="J123" s="163">
        <f t="shared" si="30"/>
        <v>2792704.4265600001</v>
      </c>
      <c r="K123" s="163">
        <f t="shared" si="30"/>
        <v>2792704.4265600001</v>
      </c>
      <c r="L123" s="163">
        <f t="shared" si="30"/>
        <v>2792704.4265600001</v>
      </c>
    </row>
    <row r="124" spans="1:12" s="25" customFormat="1" x14ac:dyDescent="0.25">
      <c r="B124" s="25">
        <v>4</v>
      </c>
      <c r="C124" s="163"/>
      <c r="D124" s="163"/>
      <c r="E124" s="163"/>
      <c r="F124" s="163">
        <f t="shared" si="30"/>
        <v>2792704.4265600001</v>
      </c>
      <c r="G124" s="163">
        <f t="shared" si="30"/>
        <v>2792704.4265600001</v>
      </c>
      <c r="H124" s="163">
        <f t="shared" si="30"/>
        <v>2792704.4265600001</v>
      </c>
      <c r="I124" s="163">
        <f t="shared" si="30"/>
        <v>2792704.4265600001</v>
      </c>
      <c r="J124" s="163">
        <f t="shared" si="30"/>
        <v>2792704.4265600001</v>
      </c>
      <c r="K124" s="163">
        <f t="shared" si="30"/>
        <v>2792704.4265600001</v>
      </c>
      <c r="L124" s="163">
        <f t="shared" si="30"/>
        <v>2792704.4265600001</v>
      </c>
    </row>
    <row r="125" spans="1:12" s="25" customFormat="1" x14ac:dyDescent="0.25">
      <c r="B125" s="25">
        <v>5</v>
      </c>
      <c r="C125" s="163"/>
      <c r="D125" s="163"/>
      <c r="E125" s="163"/>
      <c r="F125" s="163"/>
      <c r="G125" s="163">
        <f t="shared" si="30"/>
        <v>2792704.4265600001</v>
      </c>
      <c r="H125" s="163">
        <f t="shared" si="30"/>
        <v>2792704.4265600001</v>
      </c>
      <c r="I125" s="163">
        <f t="shared" si="30"/>
        <v>2792704.4265600001</v>
      </c>
      <c r="J125" s="163">
        <f t="shared" si="30"/>
        <v>2792704.4265600001</v>
      </c>
      <c r="K125" s="163">
        <f t="shared" si="30"/>
        <v>2792704.4265600001</v>
      </c>
      <c r="L125" s="163">
        <f t="shared" si="30"/>
        <v>2792704.4265600001</v>
      </c>
    </row>
    <row r="126" spans="1:12" s="25" customFormat="1" x14ac:dyDescent="0.25">
      <c r="B126" s="25">
        <v>6</v>
      </c>
      <c r="C126" s="163"/>
      <c r="D126" s="163"/>
      <c r="E126" s="163"/>
      <c r="F126" s="163"/>
      <c r="G126" s="163"/>
      <c r="H126" s="163">
        <f t="shared" si="30"/>
        <v>2792704.4265600001</v>
      </c>
      <c r="I126" s="163">
        <f t="shared" si="30"/>
        <v>2792704.4265600001</v>
      </c>
      <c r="J126" s="163">
        <f t="shared" si="30"/>
        <v>2792704.4265600001</v>
      </c>
      <c r="K126" s="163">
        <f t="shared" si="30"/>
        <v>2792704.4265600001</v>
      </c>
      <c r="L126" s="163">
        <f t="shared" si="30"/>
        <v>2792704.4265600001</v>
      </c>
    </row>
    <row r="127" spans="1:12" s="25" customFormat="1" x14ac:dyDescent="0.25">
      <c r="B127" s="25">
        <v>7</v>
      </c>
      <c r="C127" s="163"/>
      <c r="D127" s="163"/>
      <c r="E127" s="163"/>
      <c r="F127" s="163"/>
      <c r="G127" s="163"/>
      <c r="H127" s="163"/>
      <c r="I127" s="163">
        <f t="shared" si="30"/>
        <v>2792704.4265600001</v>
      </c>
      <c r="J127" s="163">
        <f t="shared" si="30"/>
        <v>2792704.4265600001</v>
      </c>
      <c r="K127" s="163">
        <f t="shared" si="30"/>
        <v>2792704.4265600001</v>
      </c>
      <c r="L127" s="163">
        <f t="shared" si="30"/>
        <v>2792704.4265600001</v>
      </c>
    </row>
    <row r="128" spans="1:12" s="25" customFormat="1" x14ac:dyDescent="0.25">
      <c r="B128" s="25">
        <v>8</v>
      </c>
      <c r="C128" s="163"/>
      <c r="D128" s="163"/>
      <c r="E128" s="163"/>
      <c r="F128" s="163"/>
      <c r="G128" s="163"/>
      <c r="H128" s="163"/>
      <c r="I128" s="163"/>
      <c r="J128" s="163">
        <f t="shared" si="30"/>
        <v>2792704.4265600001</v>
      </c>
      <c r="K128" s="163">
        <f t="shared" si="30"/>
        <v>2792704.4265600001</v>
      </c>
      <c r="L128" s="163">
        <f t="shared" si="30"/>
        <v>2792704.4265600001</v>
      </c>
    </row>
    <row r="129" spans="1:12" s="25" customFormat="1" x14ac:dyDescent="0.25">
      <c r="B129" s="25">
        <v>9</v>
      </c>
      <c r="C129" s="163"/>
      <c r="D129" s="163"/>
      <c r="E129" s="163"/>
      <c r="F129" s="163"/>
      <c r="G129" s="163"/>
      <c r="H129" s="163"/>
      <c r="I129" s="163"/>
      <c r="J129" s="163"/>
      <c r="K129" s="163">
        <f t="shared" si="30"/>
        <v>2792704.4265600001</v>
      </c>
      <c r="L129" s="163">
        <f t="shared" si="30"/>
        <v>2792704.4265600001</v>
      </c>
    </row>
    <row r="130" spans="1:12" s="25" customFormat="1" x14ac:dyDescent="0.25">
      <c r="B130" s="25">
        <v>10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>
        <f t="shared" si="30"/>
        <v>2792704.4265600001</v>
      </c>
    </row>
    <row r="131" spans="1:12" s="25" customFormat="1" x14ac:dyDescent="0.25">
      <c r="B131" s="25" t="s">
        <v>88</v>
      </c>
      <c r="C131" s="163">
        <f>SUM(C121:C130)</f>
        <v>2792704.4265600001</v>
      </c>
      <c r="D131" s="163">
        <f t="shared" ref="D131:L131" si="31">SUM(D121:D130)</f>
        <v>5585408.8531200001</v>
      </c>
      <c r="E131" s="163">
        <f t="shared" si="31"/>
        <v>8378113.2796800006</v>
      </c>
      <c r="F131" s="163">
        <f t="shared" si="31"/>
        <v>11170817.70624</v>
      </c>
      <c r="G131" s="163">
        <f t="shared" si="31"/>
        <v>13963522.1328</v>
      </c>
      <c r="H131" s="163">
        <f t="shared" si="31"/>
        <v>16756226.559359999</v>
      </c>
      <c r="I131" s="163">
        <f t="shared" si="31"/>
        <v>19548930.985920001</v>
      </c>
      <c r="J131" s="163">
        <f t="shared" si="31"/>
        <v>22341635.41248</v>
      </c>
      <c r="K131" s="163">
        <f t="shared" si="31"/>
        <v>25134339.83904</v>
      </c>
      <c r="L131" s="163">
        <f t="shared" si="31"/>
        <v>27927044.2656</v>
      </c>
    </row>
    <row r="132" spans="1:12" s="25" customFormat="1" x14ac:dyDescent="0.25">
      <c r="C132" s="164">
        <f>C121+NPV(0.05,C122:C130)</f>
        <v>2792704.4265600001</v>
      </c>
      <c r="D132" s="164">
        <f t="shared" ref="D132:L132" si="32">D121+NPV(0.05,D122:D130)</f>
        <v>5452422.9280457143</v>
      </c>
      <c r="E132" s="164">
        <f t="shared" si="32"/>
        <v>7985488.1675559189</v>
      </c>
      <c r="F132" s="164">
        <f t="shared" si="32"/>
        <v>10397931.252803732</v>
      </c>
      <c r="G132" s="164">
        <f t="shared" si="32"/>
        <v>12695496.095896887</v>
      </c>
      <c r="H132" s="164">
        <f t="shared" si="32"/>
        <v>14883653.089318939</v>
      </c>
      <c r="I132" s="164">
        <f t="shared" si="32"/>
        <v>16967612.130673274</v>
      </c>
      <c r="J132" s="164">
        <f t="shared" si="32"/>
        <v>18952335.027201213</v>
      </c>
      <c r="K132" s="164">
        <f t="shared" si="32"/>
        <v>20842547.309608772</v>
      </c>
      <c r="L132" s="164">
        <f t="shared" si="32"/>
        <v>22642749.483330257</v>
      </c>
    </row>
    <row r="133" spans="1:12" s="25" customFormat="1" x14ac:dyDescent="0.25"/>
    <row r="134" spans="1:12" s="25" customFormat="1" x14ac:dyDescent="0.25">
      <c r="C134" s="25">
        <v>1</v>
      </c>
      <c r="D134" s="25">
        <v>2</v>
      </c>
      <c r="E134" s="25">
        <v>3</v>
      </c>
      <c r="F134" s="25">
        <v>4</v>
      </c>
      <c r="G134" s="25">
        <v>5</v>
      </c>
      <c r="H134" s="25">
        <v>6</v>
      </c>
      <c r="I134" s="25">
        <v>7</v>
      </c>
      <c r="J134" s="25">
        <v>8</v>
      </c>
      <c r="K134" s="25">
        <v>9</v>
      </c>
      <c r="L134" s="25">
        <v>10</v>
      </c>
    </row>
    <row r="135" spans="1:12" s="25" customFormat="1" x14ac:dyDescent="0.25">
      <c r="A135" s="25" t="str">
        <f>$B$8</f>
        <v>Sky Park Offices</v>
      </c>
      <c r="B135" s="25">
        <v>1</v>
      </c>
      <c r="C135" s="163">
        <f>$BE$10/10</f>
        <v>2977772.4143999997</v>
      </c>
      <c r="D135" s="163">
        <f t="shared" ref="D135:L144" si="33">$BE$10/10</f>
        <v>2977772.4143999997</v>
      </c>
      <c r="E135" s="163">
        <f t="shared" si="33"/>
        <v>2977772.4143999997</v>
      </c>
      <c r="F135" s="163">
        <f t="shared" si="33"/>
        <v>2977772.4143999997</v>
      </c>
      <c r="G135" s="163">
        <f t="shared" si="33"/>
        <v>2977772.4143999997</v>
      </c>
      <c r="H135" s="163">
        <f t="shared" si="33"/>
        <v>2977772.4143999997</v>
      </c>
      <c r="I135" s="163">
        <f t="shared" si="33"/>
        <v>2977772.4143999997</v>
      </c>
      <c r="J135" s="163">
        <f t="shared" si="33"/>
        <v>2977772.4143999997</v>
      </c>
      <c r="K135" s="163">
        <f t="shared" si="33"/>
        <v>2977772.4143999997</v>
      </c>
      <c r="L135" s="163">
        <f t="shared" si="33"/>
        <v>2977772.4143999997</v>
      </c>
    </row>
    <row r="136" spans="1:12" s="25" customFormat="1" x14ac:dyDescent="0.25">
      <c r="B136" s="25">
        <v>2</v>
      </c>
      <c r="C136" s="163"/>
      <c r="D136" s="163">
        <f t="shared" si="33"/>
        <v>2977772.4143999997</v>
      </c>
      <c r="E136" s="163">
        <f t="shared" si="33"/>
        <v>2977772.4143999997</v>
      </c>
      <c r="F136" s="163">
        <f t="shared" si="33"/>
        <v>2977772.4143999997</v>
      </c>
      <c r="G136" s="163">
        <f t="shared" si="33"/>
        <v>2977772.4143999997</v>
      </c>
      <c r="H136" s="163">
        <f t="shared" si="33"/>
        <v>2977772.4143999997</v>
      </c>
      <c r="I136" s="163">
        <f t="shared" si="33"/>
        <v>2977772.4143999997</v>
      </c>
      <c r="J136" s="163">
        <f t="shared" si="33"/>
        <v>2977772.4143999997</v>
      </c>
      <c r="K136" s="163">
        <f t="shared" si="33"/>
        <v>2977772.4143999997</v>
      </c>
      <c r="L136" s="163">
        <f t="shared" si="33"/>
        <v>2977772.4143999997</v>
      </c>
    </row>
    <row r="137" spans="1:12" s="25" customFormat="1" x14ac:dyDescent="0.25">
      <c r="B137" s="25">
        <v>3</v>
      </c>
      <c r="C137" s="163"/>
      <c r="D137" s="163"/>
      <c r="E137" s="163">
        <f t="shared" si="33"/>
        <v>2977772.4143999997</v>
      </c>
      <c r="F137" s="163">
        <f t="shared" si="33"/>
        <v>2977772.4143999997</v>
      </c>
      <c r="G137" s="163">
        <f t="shared" si="33"/>
        <v>2977772.4143999997</v>
      </c>
      <c r="H137" s="163">
        <f t="shared" si="33"/>
        <v>2977772.4143999997</v>
      </c>
      <c r="I137" s="163">
        <f t="shared" si="33"/>
        <v>2977772.4143999997</v>
      </c>
      <c r="J137" s="163">
        <f t="shared" si="33"/>
        <v>2977772.4143999997</v>
      </c>
      <c r="K137" s="163">
        <f t="shared" si="33"/>
        <v>2977772.4143999997</v>
      </c>
      <c r="L137" s="163">
        <f t="shared" si="33"/>
        <v>2977772.4143999997</v>
      </c>
    </row>
    <row r="138" spans="1:12" s="25" customFormat="1" x14ac:dyDescent="0.25">
      <c r="B138" s="25">
        <v>4</v>
      </c>
      <c r="C138" s="163"/>
      <c r="D138" s="163"/>
      <c r="E138" s="163"/>
      <c r="F138" s="163">
        <f t="shared" si="33"/>
        <v>2977772.4143999997</v>
      </c>
      <c r="G138" s="163">
        <f t="shared" si="33"/>
        <v>2977772.4143999997</v>
      </c>
      <c r="H138" s="163">
        <f t="shared" si="33"/>
        <v>2977772.4143999997</v>
      </c>
      <c r="I138" s="163">
        <f t="shared" si="33"/>
        <v>2977772.4143999997</v>
      </c>
      <c r="J138" s="163">
        <f t="shared" si="33"/>
        <v>2977772.4143999997</v>
      </c>
      <c r="K138" s="163">
        <f t="shared" si="33"/>
        <v>2977772.4143999997</v>
      </c>
      <c r="L138" s="163">
        <f t="shared" si="33"/>
        <v>2977772.4143999997</v>
      </c>
    </row>
    <row r="139" spans="1:12" s="25" customFormat="1" x14ac:dyDescent="0.25">
      <c r="B139" s="25">
        <v>5</v>
      </c>
      <c r="C139" s="163"/>
      <c r="D139" s="163"/>
      <c r="E139" s="163"/>
      <c r="F139" s="163"/>
      <c r="G139" s="163">
        <f t="shared" si="33"/>
        <v>2977772.4143999997</v>
      </c>
      <c r="H139" s="163">
        <f t="shared" si="33"/>
        <v>2977772.4143999997</v>
      </c>
      <c r="I139" s="163">
        <f t="shared" si="33"/>
        <v>2977772.4143999997</v>
      </c>
      <c r="J139" s="163">
        <f t="shared" si="33"/>
        <v>2977772.4143999997</v>
      </c>
      <c r="K139" s="163">
        <f t="shared" si="33"/>
        <v>2977772.4143999997</v>
      </c>
      <c r="L139" s="163">
        <f t="shared" si="33"/>
        <v>2977772.4143999997</v>
      </c>
    </row>
    <row r="140" spans="1:12" s="25" customFormat="1" x14ac:dyDescent="0.25">
      <c r="B140" s="25">
        <v>6</v>
      </c>
      <c r="C140" s="163"/>
      <c r="D140" s="163"/>
      <c r="E140" s="163"/>
      <c r="F140" s="163"/>
      <c r="G140" s="163"/>
      <c r="H140" s="163">
        <f t="shared" si="33"/>
        <v>2977772.4143999997</v>
      </c>
      <c r="I140" s="163">
        <f t="shared" si="33"/>
        <v>2977772.4143999997</v>
      </c>
      <c r="J140" s="163">
        <f t="shared" si="33"/>
        <v>2977772.4143999997</v>
      </c>
      <c r="K140" s="163">
        <f t="shared" si="33"/>
        <v>2977772.4143999997</v>
      </c>
      <c r="L140" s="163">
        <f t="shared" si="33"/>
        <v>2977772.4143999997</v>
      </c>
    </row>
    <row r="141" spans="1:12" s="25" customFormat="1" x14ac:dyDescent="0.25">
      <c r="B141" s="25">
        <v>7</v>
      </c>
      <c r="C141" s="163"/>
      <c r="D141" s="163"/>
      <c r="E141" s="163"/>
      <c r="F141" s="163"/>
      <c r="G141" s="163"/>
      <c r="H141" s="163"/>
      <c r="I141" s="163">
        <f t="shared" si="33"/>
        <v>2977772.4143999997</v>
      </c>
      <c r="J141" s="163">
        <f t="shared" si="33"/>
        <v>2977772.4143999997</v>
      </c>
      <c r="K141" s="163">
        <f t="shared" si="33"/>
        <v>2977772.4143999997</v>
      </c>
      <c r="L141" s="163">
        <f t="shared" si="33"/>
        <v>2977772.4143999997</v>
      </c>
    </row>
    <row r="142" spans="1:12" s="25" customFormat="1" x14ac:dyDescent="0.25">
      <c r="B142" s="25">
        <v>8</v>
      </c>
      <c r="C142" s="163"/>
      <c r="D142" s="163"/>
      <c r="E142" s="163"/>
      <c r="F142" s="163"/>
      <c r="G142" s="163"/>
      <c r="H142" s="163"/>
      <c r="I142" s="163"/>
      <c r="J142" s="163">
        <f t="shared" si="33"/>
        <v>2977772.4143999997</v>
      </c>
      <c r="K142" s="163">
        <f t="shared" si="33"/>
        <v>2977772.4143999997</v>
      </c>
      <c r="L142" s="163">
        <f t="shared" si="33"/>
        <v>2977772.4143999997</v>
      </c>
    </row>
    <row r="143" spans="1:12" s="25" customFormat="1" x14ac:dyDescent="0.25">
      <c r="B143" s="25">
        <v>9</v>
      </c>
      <c r="C143" s="163"/>
      <c r="D143" s="163"/>
      <c r="E143" s="163"/>
      <c r="F143" s="163"/>
      <c r="G143" s="163"/>
      <c r="H143" s="163"/>
      <c r="I143" s="163"/>
      <c r="J143" s="163"/>
      <c r="K143" s="163">
        <f t="shared" si="33"/>
        <v>2977772.4143999997</v>
      </c>
      <c r="L143" s="163">
        <f t="shared" si="33"/>
        <v>2977772.4143999997</v>
      </c>
    </row>
    <row r="144" spans="1:12" s="25" customFormat="1" x14ac:dyDescent="0.25">
      <c r="B144" s="25">
        <v>10</v>
      </c>
      <c r="C144" s="163"/>
      <c r="D144" s="163"/>
      <c r="E144" s="163"/>
      <c r="F144" s="163"/>
      <c r="G144" s="163"/>
      <c r="H144" s="163"/>
      <c r="I144" s="163"/>
      <c r="J144" s="163"/>
      <c r="K144" s="163"/>
      <c r="L144" s="163">
        <f t="shared" si="33"/>
        <v>2977772.4143999997</v>
      </c>
    </row>
    <row r="145" spans="1:12" s="25" customFormat="1" x14ac:dyDescent="0.25">
      <c r="B145" s="25" t="s">
        <v>88</v>
      </c>
      <c r="C145" s="163">
        <f>SUM(C135:C144)</f>
        <v>2977772.4143999997</v>
      </c>
      <c r="D145" s="163">
        <f t="shared" ref="D145:L145" si="34">SUM(D135:D144)</f>
        <v>5955544.8287999993</v>
      </c>
      <c r="E145" s="163">
        <f t="shared" si="34"/>
        <v>8933317.2431999985</v>
      </c>
      <c r="F145" s="163">
        <f t="shared" si="34"/>
        <v>11911089.657599999</v>
      </c>
      <c r="G145" s="163">
        <f t="shared" si="34"/>
        <v>14888862.071999999</v>
      </c>
      <c r="H145" s="163">
        <f t="shared" si="34"/>
        <v>17866634.486399997</v>
      </c>
      <c r="I145" s="163">
        <f t="shared" si="34"/>
        <v>20844406.900799997</v>
      </c>
      <c r="J145" s="163">
        <f t="shared" si="34"/>
        <v>23822179.315199997</v>
      </c>
      <c r="K145" s="163">
        <f t="shared" si="34"/>
        <v>26799951.729599997</v>
      </c>
      <c r="L145" s="163">
        <f t="shared" si="34"/>
        <v>29777724.143999998</v>
      </c>
    </row>
    <row r="146" spans="1:12" s="25" customFormat="1" x14ac:dyDescent="0.25">
      <c r="C146" s="164">
        <f>C135+NPV(0.05,C136:C144)</f>
        <v>2977772.4143999997</v>
      </c>
      <c r="D146" s="164">
        <f t="shared" ref="D146:L146" si="35">D135+NPV(0.05,D136:D144)</f>
        <v>5813746.1423999993</v>
      </c>
      <c r="E146" s="164">
        <f t="shared" si="35"/>
        <v>8514673.5023999996</v>
      </c>
      <c r="F146" s="164">
        <f t="shared" si="35"/>
        <v>11086985.27382857</v>
      </c>
      <c r="G146" s="164">
        <f t="shared" si="35"/>
        <v>13536806.008522447</v>
      </c>
      <c r="H146" s="164">
        <f t="shared" si="35"/>
        <v>15869968.612992806</v>
      </c>
      <c r="I146" s="164">
        <f t="shared" si="35"/>
        <v>18092028.236297909</v>
      </c>
      <c r="J146" s="164">
        <f t="shared" si="35"/>
        <v>20208275.496588483</v>
      </c>
      <c r="K146" s="164">
        <f t="shared" si="35"/>
        <v>22223749.077817604</v>
      </c>
      <c r="L146" s="164">
        <f t="shared" si="35"/>
        <v>24143247.726607241</v>
      </c>
    </row>
    <row r="147" spans="1:12" s="25" customFormat="1" x14ac:dyDescent="0.25"/>
    <row r="148" spans="1:12" s="25" customFormat="1" x14ac:dyDescent="0.25">
      <c r="C148" s="25">
        <v>1</v>
      </c>
      <c r="D148" s="25">
        <v>2</v>
      </c>
      <c r="E148" s="25">
        <v>3</v>
      </c>
      <c r="F148" s="25">
        <v>4</v>
      </c>
      <c r="G148" s="25">
        <v>5</v>
      </c>
      <c r="H148" s="25">
        <v>6</v>
      </c>
      <c r="I148" s="25">
        <v>7</v>
      </c>
      <c r="J148" s="25">
        <v>8</v>
      </c>
      <c r="K148" s="25">
        <v>9</v>
      </c>
      <c r="L148" s="25">
        <v>10</v>
      </c>
    </row>
    <row r="149" spans="1:12" s="25" customFormat="1" x14ac:dyDescent="0.25">
      <c r="A149" s="25" t="str">
        <f>$B$8</f>
        <v>Sky Park Offices</v>
      </c>
      <c r="B149" s="25">
        <v>1</v>
      </c>
      <c r="C149" s="163">
        <f>$BE$11/10</f>
        <v>2861578.07424</v>
      </c>
      <c r="D149" s="163">
        <f t="shared" ref="D149:L158" si="36">$BE$11/10</f>
        <v>2861578.07424</v>
      </c>
      <c r="E149" s="163">
        <f t="shared" si="36"/>
        <v>2861578.07424</v>
      </c>
      <c r="F149" s="163">
        <f t="shared" si="36"/>
        <v>2861578.07424</v>
      </c>
      <c r="G149" s="163">
        <f t="shared" si="36"/>
        <v>2861578.07424</v>
      </c>
      <c r="H149" s="163">
        <f t="shared" si="36"/>
        <v>2861578.07424</v>
      </c>
      <c r="I149" s="163">
        <f t="shared" si="36"/>
        <v>2861578.07424</v>
      </c>
      <c r="J149" s="163">
        <f t="shared" si="36"/>
        <v>2861578.07424</v>
      </c>
      <c r="K149" s="163">
        <f t="shared" si="36"/>
        <v>2861578.07424</v>
      </c>
      <c r="L149" s="163">
        <f t="shared" si="36"/>
        <v>2861578.07424</v>
      </c>
    </row>
    <row r="150" spans="1:12" s="25" customFormat="1" x14ac:dyDescent="0.25">
      <c r="B150" s="25">
        <v>2</v>
      </c>
      <c r="C150" s="163"/>
      <c r="D150" s="163">
        <f t="shared" si="36"/>
        <v>2861578.07424</v>
      </c>
      <c r="E150" s="163">
        <f t="shared" si="36"/>
        <v>2861578.07424</v>
      </c>
      <c r="F150" s="163">
        <f t="shared" si="36"/>
        <v>2861578.07424</v>
      </c>
      <c r="G150" s="163">
        <f t="shared" si="36"/>
        <v>2861578.07424</v>
      </c>
      <c r="H150" s="163">
        <f t="shared" si="36"/>
        <v>2861578.07424</v>
      </c>
      <c r="I150" s="163">
        <f t="shared" si="36"/>
        <v>2861578.07424</v>
      </c>
      <c r="J150" s="163">
        <f t="shared" si="36"/>
        <v>2861578.07424</v>
      </c>
      <c r="K150" s="163">
        <f t="shared" si="36"/>
        <v>2861578.07424</v>
      </c>
      <c r="L150" s="163">
        <f t="shared" si="36"/>
        <v>2861578.07424</v>
      </c>
    </row>
    <row r="151" spans="1:12" s="25" customFormat="1" x14ac:dyDescent="0.25">
      <c r="B151" s="25">
        <v>3</v>
      </c>
      <c r="C151" s="163"/>
      <c r="D151" s="163"/>
      <c r="E151" s="163">
        <f t="shared" si="36"/>
        <v>2861578.07424</v>
      </c>
      <c r="F151" s="163">
        <f t="shared" si="36"/>
        <v>2861578.07424</v>
      </c>
      <c r="G151" s="163">
        <f t="shared" si="36"/>
        <v>2861578.07424</v>
      </c>
      <c r="H151" s="163">
        <f t="shared" si="36"/>
        <v>2861578.07424</v>
      </c>
      <c r="I151" s="163">
        <f t="shared" si="36"/>
        <v>2861578.07424</v>
      </c>
      <c r="J151" s="163">
        <f t="shared" si="36"/>
        <v>2861578.07424</v>
      </c>
      <c r="K151" s="163">
        <f t="shared" si="36"/>
        <v>2861578.07424</v>
      </c>
      <c r="L151" s="163">
        <f t="shared" si="36"/>
        <v>2861578.07424</v>
      </c>
    </row>
    <row r="152" spans="1:12" s="25" customFormat="1" x14ac:dyDescent="0.25">
      <c r="B152" s="25">
        <v>4</v>
      </c>
      <c r="C152" s="163"/>
      <c r="D152" s="163"/>
      <c r="E152" s="163"/>
      <c r="F152" s="163">
        <f t="shared" si="36"/>
        <v>2861578.07424</v>
      </c>
      <c r="G152" s="163">
        <f t="shared" si="36"/>
        <v>2861578.07424</v>
      </c>
      <c r="H152" s="163">
        <f t="shared" si="36"/>
        <v>2861578.07424</v>
      </c>
      <c r="I152" s="163">
        <f t="shared" si="36"/>
        <v>2861578.07424</v>
      </c>
      <c r="J152" s="163">
        <f t="shared" si="36"/>
        <v>2861578.07424</v>
      </c>
      <c r="K152" s="163">
        <f t="shared" si="36"/>
        <v>2861578.07424</v>
      </c>
      <c r="L152" s="163">
        <f t="shared" si="36"/>
        <v>2861578.07424</v>
      </c>
    </row>
    <row r="153" spans="1:12" s="25" customFormat="1" x14ac:dyDescent="0.25">
      <c r="B153" s="25">
        <v>5</v>
      </c>
      <c r="C153" s="163"/>
      <c r="D153" s="163"/>
      <c r="E153" s="163"/>
      <c r="F153" s="163"/>
      <c r="G153" s="163">
        <f t="shared" si="36"/>
        <v>2861578.07424</v>
      </c>
      <c r="H153" s="163">
        <f t="shared" si="36"/>
        <v>2861578.07424</v>
      </c>
      <c r="I153" s="163">
        <f t="shared" si="36"/>
        <v>2861578.07424</v>
      </c>
      <c r="J153" s="163">
        <f t="shared" si="36"/>
        <v>2861578.07424</v>
      </c>
      <c r="K153" s="163">
        <f t="shared" si="36"/>
        <v>2861578.07424</v>
      </c>
      <c r="L153" s="163">
        <f t="shared" si="36"/>
        <v>2861578.07424</v>
      </c>
    </row>
    <row r="154" spans="1:12" s="25" customFormat="1" x14ac:dyDescent="0.25">
      <c r="B154" s="25">
        <v>6</v>
      </c>
      <c r="C154" s="163"/>
      <c r="D154" s="163"/>
      <c r="E154" s="163"/>
      <c r="F154" s="163"/>
      <c r="G154" s="163"/>
      <c r="H154" s="163">
        <f t="shared" si="36"/>
        <v>2861578.07424</v>
      </c>
      <c r="I154" s="163">
        <f t="shared" si="36"/>
        <v>2861578.07424</v>
      </c>
      <c r="J154" s="163">
        <f t="shared" si="36"/>
        <v>2861578.07424</v>
      </c>
      <c r="K154" s="163">
        <f t="shared" si="36"/>
        <v>2861578.07424</v>
      </c>
      <c r="L154" s="163">
        <f t="shared" si="36"/>
        <v>2861578.07424</v>
      </c>
    </row>
    <row r="155" spans="1:12" s="25" customFormat="1" x14ac:dyDescent="0.25">
      <c r="B155" s="25">
        <v>7</v>
      </c>
      <c r="C155" s="163"/>
      <c r="D155" s="163"/>
      <c r="E155" s="163"/>
      <c r="F155" s="163"/>
      <c r="G155" s="163"/>
      <c r="H155" s="163"/>
      <c r="I155" s="163">
        <f t="shared" si="36"/>
        <v>2861578.07424</v>
      </c>
      <c r="J155" s="163">
        <f t="shared" si="36"/>
        <v>2861578.07424</v>
      </c>
      <c r="K155" s="163">
        <f t="shared" si="36"/>
        <v>2861578.07424</v>
      </c>
      <c r="L155" s="163">
        <f t="shared" si="36"/>
        <v>2861578.07424</v>
      </c>
    </row>
    <row r="156" spans="1:12" s="25" customFormat="1" x14ac:dyDescent="0.25">
      <c r="B156" s="25">
        <v>8</v>
      </c>
      <c r="C156" s="163"/>
      <c r="D156" s="163"/>
      <c r="E156" s="163"/>
      <c r="F156" s="163"/>
      <c r="G156" s="163"/>
      <c r="H156" s="163"/>
      <c r="I156" s="163"/>
      <c r="J156" s="163">
        <f t="shared" si="36"/>
        <v>2861578.07424</v>
      </c>
      <c r="K156" s="163">
        <f t="shared" si="36"/>
        <v>2861578.07424</v>
      </c>
      <c r="L156" s="163">
        <f t="shared" si="36"/>
        <v>2861578.07424</v>
      </c>
    </row>
    <row r="157" spans="1:12" s="25" customFormat="1" x14ac:dyDescent="0.25">
      <c r="B157" s="25">
        <v>9</v>
      </c>
      <c r="C157" s="163"/>
      <c r="D157" s="163"/>
      <c r="E157" s="163"/>
      <c r="F157" s="163"/>
      <c r="G157" s="163"/>
      <c r="H157" s="163"/>
      <c r="I157" s="163"/>
      <c r="J157" s="163"/>
      <c r="K157" s="163">
        <f t="shared" si="36"/>
        <v>2861578.07424</v>
      </c>
      <c r="L157" s="163">
        <f t="shared" si="36"/>
        <v>2861578.07424</v>
      </c>
    </row>
    <row r="158" spans="1:12" s="25" customFormat="1" x14ac:dyDescent="0.25">
      <c r="B158" s="25">
        <v>10</v>
      </c>
      <c r="C158" s="163"/>
      <c r="D158" s="163"/>
      <c r="E158" s="163"/>
      <c r="F158" s="163"/>
      <c r="G158" s="163"/>
      <c r="H158" s="163"/>
      <c r="I158" s="163"/>
      <c r="J158" s="163"/>
      <c r="K158" s="163"/>
      <c r="L158" s="163">
        <f t="shared" si="36"/>
        <v>2861578.07424</v>
      </c>
    </row>
    <row r="159" spans="1:12" s="25" customFormat="1" x14ac:dyDescent="0.25">
      <c r="B159" s="25" t="s">
        <v>88</v>
      </c>
      <c r="C159" s="163">
        <f>SUM(C149:C158)</f>
        <v>2861578.07424</v>
      </c>
      <c r="D159" s="163">
        <f t="shared" ref="D159:L159" si="37">SUM(D149:D158)</f>
        <v>5723156.14848</v>
      </c>
      <c r="E159" s="163">
        <f t="shared" si="37"/>
        <v>8584734.2227200009</v>
      </c>
      <c r="F159" s="163">
        <f t="shared" si="37"/>
        <v>11446312.29696</v>
      </c>
      <c r="G159" s="163">
        <f t="shared" si="37"/>
        <v>14307890.371199999</v>
      </c>
      <c r="H159" s="163">
        <f t="shared" si="37"/>
        <v>17169468.445439998</v>
      </c>
      <c r="I159" s="163">
        <f t="shared" si="37"/>
        <v>20031046.519679997</v>
      </c>
      <c r="J159" s="163">
        <f t="shared" si="37"/>
        <v>22892624.593919996</v>
      </c>
      <c r="K159" s="163">
        <f t="shared" si="37"/>
        <v>25754202.668159995</v>
      </c>
      <c r="L159" s="163">
        <f t="shared" si="37"/>
        <v>28615780.742399994</v>
      </c>
    </row>
    <row r="160" spans="1:12" s="25" customFormat="1" x14ac:dyDescent="0.25">
      <c r="C160" s="164">
        <f>C149+NPV(0.05,C150:C158)</f>
        <v>2861578.07424</v>
      </c>
      <c r="D160" s="164">
        <f t="shared" ref="D160:L160" si="38">D149+NPV(0.05,D150:D158)</f>
        <v>5586890.5258971434</v>
      </c>
      <c r="E160" s="164">
        <f t="shared" si="38"/>
        <v>8182426.1941420408</v>
      </c>
      <c r="F160" s="164">
        <f t="shared" si="38"/>
        <v>10654364.925803848</v>
      </c>
      <c r="G160" s="164">
        <f t="shared" si="38"/>
        <v>13008592.289291285</v>
      </c>
      <c r="H160" s="164">
        <f t="shared" si="38"/>
        <v>15250713.587850746</v>
      </c>
      <c r="I160" s="164">
        <f t="shared" si="38"/>
        <v>17386067.205526426</v>
      </c>
      <c r="J160" s="164">
        <f t="shared" si="38"/>
        <v>19419737.317598499</v>
      </c>
      <c r="K160" s="164">
        <f t="shared" si="38"/>
        <v>21356565.995762378</v>
      </c>
      <c r="L160" s="164">
        <f t="shared" si="38"/>
        <v>23201164.736870833</v>
      </c>
    </row>
    <row r="161" spans="1:12" s="25" customFormat="1" x14ac:dyDescent="0.25"/>
    <row r="162" spans="1:12" s="25" customFormat="1" x14ac:dyDescent="0.25">
      <c r="C162" s="25">
        <v>1</v>
      </c>
      <c r="D162" s="25">
        <v>2</v>
      </c>
      <c r="E162" s="25">
        <v>3</v>
      </c>
      <c r="F162" s="25">
        <v>4</v>
      </c>
      <c r="G162" s="25">
        <v>5</v>
      </c>
      <c r="H162" s="25">
        <v>6</v>
      </c>
      <c r="I162" s="25">
        <v>7</v>
      </c>
      <c r="J162" s="25">
        <v>8</v>
      </c>
      <c r="K162" s="25">
        <v>9</v>
      </c>
      <c r="L162" s="25">
        <v>10</v>
      </c>
    </row>
    <row r="163" spans="1:12" s="25" customFormat="1" x14ac:dyDescent="0.25">
      <c r="A163" s="25" t="str">
        <f>$B$8</f>
        <v>Sky Park Offices</v>
      </c>
      <c r="B163" s="25">
        <v>1</v>
      </c>
      <c r="C163" s="163">
        <f>$BE$12/10</f>
        <v>2833498.07424</v>
      </c>
      <c r="D163" s="163">
        <f t="shared" ref="D163:L171" si="39">$BE$12/10</f>
        <v>2833498.07424</v>
      </c>
      <c r="E163" s="163">
        <f t="shared" si="39"/>
        <v>2833498.07424</v>
      </c>
      <c r="F163" s="163">
        <f t="shared" si="39"/>
        <v>2833498.07424</v>
      </c>
      <c r="G163" s="163">
        <f t="shared" si="39"/>
        <v>2833498.07424</v>
      </c>
      <c r="H163" s="163">
        <f t="shared" si="39"/>
        <v>2833498.07424</v>
      </c>
      <c r="I163" s="163">
        <f t="shared" si="39"/>
        <v>2833498.07424</v>
      </c>
      <c r="J163" s="163">
        <f t="shared" si="39"/>
        <v>2833498.07424</v>
      </c>
      <c r="K163" s="163">
        <f t="shared" si="39"/>
        <v>2833498.07424</v>
      </c>
      <c r="L163" s="163">
        <f t="shared" si="39"/>
        <v>2833498.07424</v>
      </c>
    </row>
    <row r="164" spans="1:12" s="25" customFormat="1" x14ac:dyDescent="0.25">
      <c r="B164" s="25">
        <v>2</v>
      </c>
      <c r="C164" s="163"/>
      <c r="D164" s="163">
        <f t="shared" si="39"/>
        <v>2833498.07424</v>
      </c>
      <c r="E164" s="163">
        <f t="shared" si="39"/>
        <v>2833498.07424</v>
      </c>
      <c r="F164" s="163">
        <f t="shared" si="39"/>
        <v>2833498.07424</v>
      </c>
      <c r="G164" s="163">
        <f t="shared" si="39"/>
        <v>2833498.07424</v>
      </c>
      <c r="H164" s="163">
        <f t="shared" si="39"/>
        <v>2833498.07424</v>
      </c>
      <c r="I164" s="163">
        <f t="shared" si="39"/>
        <v>2833498.07424</v>
      </c>
      <c r="J164" s="163">
        <f t="shared" si="39"/>
        <v>2833498.07424</v>
      </c>
      <c r="K164" s="163">
        <f t="shared" si="39"/>
        <v>2833498.07424</v>
      </c>
      <c r="L164" s="163">
        <f t="shared" si="39"/>
        <v>2833498.07424</v>
      </c>
    </row>
    <row r="165" spans="1:12" s="25" customFormat="1" x14ac:dyDescent="0.25">
      <c r="B165" s="25">
        <v>3</v>
      </c>
      <c r="C165" s="163"/>
      <c r="D165" s="163"/>
      <c r="E165" s="163">
        <f t="shared" si="39"/>
        <v>2833498.07424</v>
      </c>
      <c r="F165" s="163">
        <f t="shared" si="39"/>
        <v>2833498.07424</v>
      </c>
      <c r="G165" s="163">
        <f t="shared" si="39"/>
        <v>2833498.07424</v>
      </c>
      <c r="H165" s="163">
        <f t="shared" si="39"/>
        <v>2833498.07424</v>
      </c>
      <c r="I165" s="163">
        <f t="shared" si="39"/>
        <v>2833498.07424</v>
      </c>
      <c r="J165" s="163">
        <f t="shared" si="39"/>
        <v>2833498.07424</v>
      </c>
      <c r="K165" s="163">
        <f t="shared" si="39"/>
        <v>2833498.07424</v>
      </c>
      <c r="L165" s="163">
        <f t="shared" si="39"/>
        <v>2833498.07424</v>
      </c>
    </row>
    <row r="166" spans="1:12" s="25" customFormat="1" x14ac:dyDescent="0.25">
      <c r="B166" s="25">
        <v>4</v>
      </c>
      <c r="C166" s="163"/>
      <c r="D166" s="163"/>
      <c r="E166" s="163"/>
      <c r="F166" s="163">
        <f t="shared" si="39"/>
        <v>2833498.07424</v>
      </c>
      <c r="G166" s="163">
        <f t="shared" si="39"/>
        <v>2833498.07424</v>
      </c>
      <c r="H166" s="163">
        <f t="shared" si="39"/>
        <v>2833498.07424</v>
      </c>
      <c r="I166" s="163">
        <f t="shared" si="39"/>
        <v>2833498.07424</v>
      </c>
      <c r="J166" s="163">
        <f t="shared" si="39"/>
        <v>2833498.07424</v>
      </c>
      <c r="K166" s="163">
        <f t="shared" si="39"/>
        <v>2833498.07424</v>
      </c>
      <c r="L166" s="163">
        <f t="shared" si="39"/>
        <v>2833498.07424</v>
      </c>
    </row>
    <row r="167" spans="1:12" s="25" customFormat="1" x14ac:dyDescent="0.25">
      <c r="B167" s="25">
        <v>5</v>
      </c>
      <c r="C167" s="163"/>
      <c r="D167" s="163"/>
      <c r="E167" s="163"/>
      <c r="F167" s="163"/>
      <c r="G167" s="163">
        <f t="shared" si="39"/>
        <v>2833498.07424</v>
      </c>
      <c r="H167" s="163">
        <f t="shared" si="39"/>
        <v>2833498.07424</v>
      </c>
      <c r="I167" s="163">
        <f t="shared" si="39"/>
        <v>2833498.07424</v>
      </c>
      <c r="J167" s="163">
        <f t="shared" si="39"/>
        <v>2833498.07424</v>
      </c>
      <c r="K167" s="163">
        <f t="shared" si="39"/>
        <v>2833498.07424</v>
      </c>
      <c r="L167" s="163">
        <f t="shared" si="39"/>
        <v>2833498.07424</v>
      </c>
    </row>
    <row r="168" spans="1:12" s="25" customFormat="1" x14ac:dyDescent="0.25">
      <c r="B168" s="25">
        <v>6</v>
      </c>
      <c r="C168" s="163"/>
      <c r="D168" s="163"/>
      <c r="E168" s="163"/>
      <c r="F168" s="163"/>
      <c r="G168" s="163"/>
      <c r="H168" s="163">
        <f t="shared" si="39"/>
        <v>2833498.07424</v>
      </c>
      <c r="I168" s="163">
        <f t="shared" si="39"/>
        <v>2833498.07424</v>
      </c>
      <c r="J168" s="163">
        <f t="shared" si="39"/>
        <v>2833498.07424</v>
      </c>
      <c r="K168" s="163">
        <f t="shared" si="39"/>
        <v>2833498.07424</v>
      </c>
      <c r="L168" s="163">
        <f t="shared" si="39"/>
        <v>2833498.07424</v>
      </c>
    </row>
    <row r="169" spans="1:12" s="25" customFormat="1" x14ac:dyDescent="0.25">
      <c r="B169" s="25">
        <v>7</v>
      </c>
      <c r="C169" s="163"/>
      <c r="D169" s="163"/>
      <c r="E169" s="163"/>
      <c r="F169" s="163"/>
      <c r="G169" s="163"/>
      <c r="H169" s="163"/>
      <c r="I169" s="163">
        <f t="shared" si="39"/>
        <v>2833498.07424</v>
      </c>
      <c r="J169" s="163">
        <f t="shared" si="39"/>
        <v>2833498.07424</v>
      </c>
      <c r="K169" s="163">
        <f t="shared" si="39"/>
        <v>2833498.07424</v>
      </c>
      <c r="L169" s="163">
        <f t="shared" si="39"/>
        <v>2833498.07424</v>
      </c>
    </row>
    <row r="170" spans="1:12" s="25" customFormat="1" x14ac:dyDescent="0.25">
      <c r="B170" s="25">
        <v>8</v>
      </c>
      <c r="C170" s="163"/>
      <c r="D170" s="163"/>
      <c r="E170" s="163"/>
      <c r="F170" s="163"/>
      <c r="G170" s="163"/>
      <c r="H170" s="163"/>
      <c r="I170" s="163"/>
      <c r="J170" s="163">
        <f t="shared" si="39"/>
        <v>2833498.07424</v>
      </c>
      <c r="K170" s="163">
        <f t="shared" si="39"/>
        <v>2833498.07424</v>
      </c>
      <c r="L170" s="163">
        <f t="shared" si="39"/>
        <v>2833498.07424</v>
      </c>
    </row>
    <row r="171" spans="1:12" s="25" customFormat="1" x14ac:dyDescent="0.25">
      <c r="B171" s="25">
        <v>9</v>
      </c>
      <c r="C171" s="163"/>
      <c r="D171" s="163"/>
      <c r="E171" s="163"/>
      <c r="F171" s="163"/>
      <c r="G171" s="163"/>
      <c r="H171" s="163"/>
      <c r="I171" s="163"/>
      <c r="J171" s="163"/>
      <c r="K171" s="163">
        <f t="shared" si="39"/>
        <v>2833498.07424</v>
      </c>
      <c r="L171" s="163">
        <f t="shared" si="39"/>
        <v>2833498.07424</v>
      </c>
    </row>
    <row r="172" spans="1:12" s="25" customFormat="1" x14ac:dyDescent="0.25">
      <c r="B172" s="25">
        <v>10</v>
      </c>
      <c r="C172" s="163"/>
      <c r="D172" s="163"/>
      <c r="E172" s="163"/>
      <c r="F172" s="163"/>
      <c r="G172" s="163"/>
      <c r="H172" s="163"/>
      <c r="I172" s="163"/>
      <c r="J172" s="163"/>
      <c r="K172" s="163"/>
      <c r="L172" s="163">
        <f>$BE$12/10</f>
        <v>2833498.07424</v>
      </c>
    </row>
    <row r="173" spans="1:12" s="25" customFormat="1" x14ac:dyDescent="0.25">
      <c r="B173" s="25" t="s">
        <v>88</v>
      </c>
      <c r="C173" s="163">
        <f>SUM(C163:C172)</f>
        <v>2833498.07424</v>
      </c>
      <c r="D173" s="163">
        <f t="shared" ref="D173:L173" si="40">SUM(D163:D172)</f>
        <v>5666996.14848</v>
      </c>
      <c r="E173" s="163">
        <f t="shared" si="40"/>
        <v>8500494.2227200009</v>
      </c>
      <c r="F173" s="163">
        <f t="shared" si="40"/>
        <v>11333992.29696</v>
      </c>
      <c r="G173" s="163">
        <f t="shared" si="40"/>
        <v>14167490.371199999</v>
      </c>
      <c r="H173" s="163">
        <f t="shared" si="40"/>
        <v>17000988.445439998</v>
      </c>
      <c r="I173" s="163">
        <f t="shared" si="40"/>
        <v>19834486.519679997</v>
      </c>
      <c r="J173" s="163">
        <f t="shared" si="40"/>
        <v>22667984.593919996</v>
      </c>
      <c r="K173" s="163">
        <f t="shared" si="40"/>
        <v>25501482.668159995</v>
      </c>
      <c r="L173" s="163">
        <f t="shared" si="40"/>
        <v>28334980.742399994</v>
      </c>
    </row>
    <row r="174" spans="1:12" s="25" customFormat="1" x14ac:dyDescent="0.25">
      <c r="C174" s="164">
        <f>C163+NPV(0.05,C164:C172)</f>
        <v>2833498.07424</v>
      </c>
      <c r="D174" s="164">
        <f t="shared" ref="D174:L174" si="41">D163+NPV(0.05,D164:D172)</f>
        <v>5532067.6687542852</v>
      </c>
      <c r="E174" s="164">
        <f t="shared" si="41"/>
        <v>8102133.949244081</v>
      </c>
      <c r="F174" s="164">
        <f t="shared" si="41"/>
        <v>10549816.121139124</v>
      </c>
      <c r="G174" s="164">
        <f t="shared" si="41"/>
        <v>12880941.999134403</v>
      </c>
      <c r="H174" s="164">
        <f t="shared" si="41"/>
        <v>15101061.882939432</v>
      </c>
      <c r="I174" s="164">
        <f t="shared" si="41"/>
        <v>17215461.772277553</v>
      </c>
      <c r="J174" s="164">
        <f t="shared" si="41"/>
        <v>19229175.952599574</v>
      </c>
      <c r="K174" s="164">
        <f t="shared" si="41"/>
        <v>21146998.981477689</v>
      </c>
      <c r="L174" s="164">
        <f t="shared" si="41"/>
        <v>22973497.104218751</v>
      </c>
    </row>
    <row r="175" spans="1:12" s="25" customFormat="1" x14ac:dyDescent="0.25"/>
    <row r="176" spans="1:12" s="25" customFormat="1" x14ac:dyDescent="0.25"/>
    <row r="177" spans="1:12" s="25" customFormat="1" x14ac:dyDescent="0.25"/>
    <row r="178" spans="1:12" s="25" customFormat="1" x14ac:dyDescent="0.25">
      <c r="A178" s="165" t="s">
        <v>151</v>
      </c>
    </row>
    <row r="179" spans="1:12" s="25" customFormat="1" x14ac:dyDescent="0.25">
      <c r="C179" s="25">
        <v>1</v>
      </c>
      <c r="D179" s="25">
        <v>2</v>
      </c>
      <c r="E179" s="25">
        <v>3</v>
      </c>
      <c r="F179" s="25">
        <v>4</v>
      </c>
      <c r="G179" s="25">
        <v>5</v>
      </c>
      <c r="H179" s="25">
        <v>6</v>
      </c>
      <c r="I179" s="25">
        <v>7</v>
      </c>
      <c r="J179" s="25">
        <v>8</v>
      </c>
      <c r="K179" s="25">
        <v>9</v>
      </c>
      <c r="L179" s="25">
        <v>10</v>
      </c>
    </row>
    <row r="180" spans="1:12" s="25" customFormat="1" x14ac:dyDescent="0.25">
      <c r="A180" s="25" t="str">
        <f>$B$8</f>
        <v>Sky Park Offices</v>
      </c>
      <c r="B180" s="25">
        <v>1</v>
      </c>
      <c r="C180" s="163">
        <f>$BK$8/10</f>
        <v>4160487.7910000002</v>
      </c>
      <c r="D180" s="163">
        <f t="shared" ref="D180:L189" si="42">$BK$8/10</f>
        <v>4160487.7910000002</v>
      </c>
      <c r="E180" s="163">
        <f t="shared" si="42"/>
        <v>4160487.7910000002</v>
      </c>
      <c r="F180" s="163">
        <f t="shared" si="42"/>
        <v>4160487.7910000002</v>
      </c>
      <c r="G180" s="163">
        <f t="shared" si="42"/>
        <v>4160487.7910000002</v>
      </c>
      <c r="H180" s="163">
        <f t="shared" si="42"/>
        <v>4160487.7910000002</v>
      </c>
      <c r="I180" s="163">
        <f t="shared" si="42"/>
        <v>4160487.7910000002</v>
      </c>
      <c r="J180" s="163">
        <f t="shared" si="42"/>
        <v>4160487.7910000002</v>
      </c>
      <c r="K180" s="163">
        <f t="shared" si="42"/>
        <v>4160487.7910000002</v>
      </c>
      <c r="L180" s="163">
        <f t="shared" si="42"/>
        <v>4160487.7910000002</v>
      </c>
    </row>
    <row r="181" spans="1:12" s="25" customFormat="1" x14ac:dyDescent="0.25">
      <c r="B181" s="25">
        <v>2</v>
      </c>
      <c r="C181" s="163"/>
      <c r="D181" s="163">
        <f t="shared" si="42"/>
        <v>4160487.7910000002</v>
      </c>
      <c r="E181" s="163">
        <f t="shared" si="42"/>
        <v>4160487.7910000002</v>
      </c>
      <c r="F181" s="163">
        <f t="shared" si="42"/>
        <v>4160487.7910000002</v>
      </c>
      <c r="G181" s="163">
        <f t="shared" si="42"/>
        <v>4160487.7910000002</v>
      </c>
      <c r="H181" s="163">
        <f t="shared" si="42"/>
        <v>4160487.7910000002</v>
      </c>
      <c r="I181" s="163">
        <f t="shared" si="42"/>
        <v>4160487.7910000002</v>
      </c>
      <c r="J181" s="163">
        <f t="shared" si="42"/>
        <v>4160487.7910000002</v>
      </c>
      <c r="K181" s="163">
        <f t="shared" si="42"/>
        <v>4160487.7910000002</v>
      </c>
      <c r="L181" s="163">
        <f t="shared" si="42"/>
        <v>4160487.7910000002</v>
      </c>
    </row>
    <row r="182" spans="1:12" s="25" customFormat="1" x14ac:dyDescent="0.25">
      <c r="B182" s="25">
        <v>3</v>
      </c>
      <c r="C182" s="163"/>
      <c r="D182" s="163"/>
      <c r="E182" s="163">
        <f t="shared" si="42"/>
        <v>4160487.7910000002</v>
      </c>
      <c r="F182" s="163">
        <f t="shared" si="42"/>
        <v>4160487.7910000002</v>
      </c>
      <c r="G182" s="163">
        <f t="shared" si="42"/>
        <v>4160487.7910000002</v>
      </c>
      <c r="H182" s="163">
        <f t="shared" si="42"/>
        <v>4160487.7910000002</v>
      </c>
      <c r="I182" s="163">
        <f t="shared" si="42"/>
        <v>4160487.7910000002</v>
      </c>
      <c r="J182" s="163">
        <f t="shared" si="42"/>
        <v>4160487.7910000002</v>
      </c>
      <c r="K182" s="163">
        <f t="shared" si="42"/>
        <v>4160487.7910000002</v>
      </c>
      <c r="L182" s="163">
        <f t="shared" si="42"/>
        <v>4160487.7910000002</v>
      </c>
    </row>
    <row r="183" spans="1:12" s="25" customFormat="1" x14ac:dyDescent="0.25">
      <c r="B183" s="25">
        <v>4</v>
      </c>
      <c r="C183" s="163"/>
      <c r="D183" s="163"/>
      <c r="E183" s="163"/>
      <c r="F183" s="163">
        <f t="shared" si="42"/>
        <v>4160487.7910000002</v>
      </c>
      <c r="G183" s="163">
        <f t="shared" si="42"/>
        <v>4160487.7910000002</v>
      </c>
      <c r="H183" s="163">
        <f t="shared" si="42"/>
        <v>4160487.7910000002</v>
      </c>
      <c r="I183" s="163">
        <f t="shared" si="42"/>
        <v>4160487.7910000002</v>
      </c>
      <c r="J183" s="163">
        <f t="shared" si="42"/>
        <v>4160487.7910000002</v>
      </c>
      <c r="K183" s="163">
        <f t="shared" si="42"/>
        <v>4160487.7910000002</v>
      </c>
      <c r="L183" s="163">
        <f t="shared" si="42"/>
        <v>4160487.7910000002</v>
      </c>
    </row>
    <row r="184" spans="1:12" s="25" customFormat="1" x14ac:dyDescent="0.25">
      <c r="B184" s="25">
        <v>5</v>
      </c>
      <c r="C184" s="163"/>
      <c r="D184" s="163"/>
      <c r="E184" s="163"/>
      <c r="F184" s="163"/>
      <c r="G184" s="163">
        <f t="shared" si="42"/>
        <v>4160487.7910000002</v>
      </c>
      <c r="H184" s="163">
        <f t="shared" si="42"/>
        <v>4160487.7910000002</v>
      </c>
      <c r="I184" s="163">
        <f t="shared" si="42"/>
        <v>4160487.7910000002</v>
      </c>
      <c r="J184" s="163">
        <f t="shared" si="42"/>
        <v>4160487.7910000002</v>
      </c>
      <c r="K184" s="163">
        <f t="shared" si="42"/>
        <v>4160487.7910000002</v>
      </c>
      <c r="L184" s="163">
        <f t="shared" si="42"/>
        <v>4160487.7910000002</v>
      </c>
    </row>
    <row r="185" spans="1:12" s="25" customFormat="1" x14ac:dyDescent="0.25">
      <c r="B185" s="25">
        <v>6</v>
      </c>
      <c r="C185" s="163"/>
      <c r="D185" s="163"/>
      <c r="E185" s="163"/>
      <c r="F185" s="163"/>
      <c r="G185" s="163"/>
      <c r="H185" s="163">
        <f t="shared" si="42"/>
        <v>4160487.7910000002</v>
      </c>
      <c r="I185" s="163">
        <f t="shared" si="42"/>
        <v>4160487.7910000002</v>
      </c>
      <c r="J185" s="163">
        <f t="shared" si="42"/>
        <v>4160487.7910000002</v>
      </c>
      <c r="K185" s="163">
        <f t="shared" si="42"/>
        <v>4160487.7910000002</v>
      </c>
      <c r="L185" s="163">
        <f t="shared" si="42"/>
        <v>4160487.7910000002</v>
      </c>
    </row>
    <row r="186" spans="1:12" s="25" customFormat="1" x14ac:dyDescent="0.25">
      <c r="B186" s="25">
        <v>7</v>
      </c>
      <c r="C186" s="163"/>
      <c r="D186" s="163"/>
      <c r="E186" s="163"/>
      <c r="F186" s="163"/>
      <c r="G186" s="163"/>
      <c r="H186" s="163"/>
      <c r="I186" s="163">
        <f t="shared" si="42"/>
        <v>4160487.7910000002</v>
      </c>
      <c r="J186" s="163">
        <f t="shared" si="42"/>
        <v>4160487.7910000002</v>
      </c>
      <c r="K186" s="163">
        <f t="shared" si="42"/>
        <v>4160487.7910000002</v>
      </c>
      <c r="L186" s="163">
        <f t="shared" si="42"/>
        <v>4160487.7910000002</v>
      </c>
    </row>
    <row r="187" spans="1:12" s="25" customFormat="1" x14ac:dyDescent="0.25">
      <c r="B187" s="25">
        <v>8</v>
      </c>
      <c r="C187" s="163"/>
      <c r="D187" s="163"/>
      <c r="E187" s="163"/>
      <c r="F187" s="163"/>
      <c r="G187" s="163"/>
      <c r="H187" s="163"/>
      <c r="I187" s="163"/>
      <c r="J187" s="163">
        <f t="shared" si="42"/>
        <v>4160487.7910000002</v>
      </c>
      <c r="K187" s="163">
        <f t="shared" si="42"/>
        <v>4160487.7910000002</v>
      </c>
      <c r="L187" s="163">
        <f t="shared" si="42"/>
        <v>4160487.7910000002</v>
      </c>
    </row>
    <row r="188" spans="1:12" s="25" customFormat="1" x14ac:dyDescent="0.25">
      <c r="B188" s="25">
        <v>9</v>
      </c>
      <c r="C188" s="163"/>
      <c r="D188" s="163"/>
      <c r="E188" s="163"/>
      <c r="F188" s="163"/>
      <c r="G188" s="163"/>
      <c r="H188" s="163"/>
      <c r="I188" s="163"/>
      <c r="J188" s="163"/>
      <c r="K188" s="163">
        <f t="shared" si="42"/>
        <v>4160487.7910000002</v>
      </c>
      <c r="L188" s="163">
        <f t="shared" si="42"/>
        <v>4160487.7910000002</v>
      </c>
    </row>
    <row r="189" spans="1:12" s="25" customFormat="1" x14ac:dyDescent="0.25">
      <c r="B189" s="25">
        <v>10</v>
      </c>
      <c r="C189" s="163"/>
      <c r="D189" s="163"/>
      <c r="E189" s="163"/>
      <c r="F189" s="163"/>
      <c r="G189" s="163"/>
      <c r="H189" s="163"/>
      <c r="I189" s="163"/>
      <c r="J189" s="163"/>
      <c r="K189" s="163"/>
      <c r="L189" s="163">
        <f t="shared" si="42"/>
        <v>4160487.7910000002</v>
      </c>
    </row>
    <row r="190" spans="1:12" s="25" customFormat="1" x14ac:dyDescent="0.25">
      <c r="B190" s="25" t="s">
        <v>88</v>
      </c>
      <c r="C190" s="163">
        <f>SUM(C180:C189)</f>
        <v>4160487.7910000002</v>
      </c>
      <c r="D190" s="163">
        <f t="shared" ref="D190:L190" si="43">SUM(D180:D189)</f>
        <v>8320975.5820000004</v>
      </c>
      <c r="E190" s="163">
        <f t="shared" si="43"/>
        <v>12481463.373</v>
      </c>
      <c r="F190" s="163">
        <f t="shared" si="43"/>
        <v>16641951.164000001</v>
      </c>
      <c r="G190" s="163">
        <f t="shared" si="43"/>
        <v>20802438.955000002</v>
      </c>
      <c r="H190" s="163">
        <f t="shared" si="43"/>
        <v>24962926.746000003</v>
      </c>
      <c r="I190" s="163">
        <f t="shared" si="43"/>
        <v>29123414.537000004</v>
      </c>
      <c r="J190" s="163">
        <f t="shared" si="43"/>
        <v>33283902.328000005</v>
      </c>
      <c r="K190" s="163">
        <f t="shared" si="43"/>
        <v>37444390.119000003</v>
      </c>
      <c r="L190" s="163">
        <f t="shared" si="43"/>
        <v>41604877.910000004</v>
      </c>
    </row>
    <row r="191" spans="1:12" s="25" customFormat="1" x14ac:dyDescent="0.25">
      <c r="C191" s="164">
        <f>C180+NPV(0.05,C181:C189)</f>
        <v>4160487.7910000002</v>
      </c>
      <c r="D191" s="164">
        <f t="shared" ref="D191:L191" si="44">D180+NPV(0.05,D181:D189)</f>
        <v>8122857.115761905</v>
      </c>
      <c r="E191" s="164">
        <f t="shared" si="44"/>
        <v>11896542.186963718</v>
      </c>
      <c r="F191" s="164">
        <f t="shared" si="44"/>
        <v>15490527.969060685</v>
      </c>
      <c r="G191" s="164">
        <f t="shared" si="44"/>
        <v>18913371.571057793</v>
      </c>
      <c r="H191" s="164">
        <f t="shared" si="44"/>
        <v>22173222.620578852</v>
      </c>
      <c r="I191" s="164">
        <f t="shared" si="44"/>
        <v>25277842.667741761</v>
      </c>
      <c r="J191" s="164">
        <f t="shared" si="44"/>
        <v>28234623.66503977</v>
      </c>
      <c r="K191" s="164">
        <f t="shared" si="44"/>
        <v>31050605.567228355</v>
      </c>
      <c r="L191" s="164">
        <f t="shared" si="44"/>
        <v>33732493.093122236</v>
      </c>
    </row>
    <row r="192" spans="1:12" s="25" customFormat="1" x14ac:dyDescent="0.25"/>
    <row r="193" spans="1:12" s="25" customFormat="1" x14ac:dyDescent="0.25">
      <c r="C193" s="25">
        <v>1</v>
      </c>
      <c r="D193" s="25">
        <v>2</v>
      </c>
      <c r="E193" s="25">
        <v>3</v>
      </c>
      <c r="F193" s="25">
        <v>4</v>
      </c>
      <c r="G193" s="25">
        <v>5</v>
      </c>
      <c r="H193" s="25">
        <v>6</v>
      </c>
      <c r="I193" s="25">
        <v>7</v>
      </c>
      <c r="J193" s="25">
        <v>8</v>
      </c>
      <c r="K193" s="25">
        <v>9</v>
      </c>
      <c r="L193" s="25">
        <v>10</v>
      </c>
    </row>
    <row r="194" spans="1:12" s="25" customFormat="1" x14ac:dyDescent="0.25">
      <c r="A194" s="25" t="str">
        <f>$B$8</f>
        <v>Sky Park Offices</v>
      </c>
      <c r="B194" s="25">
        <v>1</v>
      </c>
      <c r="C194" s="163">
        <f>$BK$9/10</f>
        <v>2916735.8375599999</v>
      </c>
      <c r="D194" s="163">
        <f t="shared" ref="D194:L203" si="45">$BK$9/10</f>
        <v>2916735.8375599999</v>
      </c>
      <c r="E194" s="163">
        <f t="shared" si="45"/>
        <v>2916735.8375599999</v>
      </c>
      <c r="F194" s="163">
        <f t="shared" si="45"/>
        <v>2916735.8375599999</v>
      </c>
      <c r="G194" s="163">
        <f t="shared" si="45"/>
        <v>2916735.8375599999</v>
      </c>
      <c r="H194" s="163">
        <f t="shared" si="45"/>
        <v>2916735.8375599999</v>
      </c>
      <c r="I194" s="163">
        <f t="shared" si="45"/>
        <v>2916735.8375599999</v>
      </c>
      <c r="J194" s="163">
        <f t="shared" si="45"/>
        <v>2916735.8375599999</v>
      </c>
      <c r="K194" s="163">
        <f t="shared" si="45"/>
        <v>2916735.8375599999</v>
      </c>
      <c r="L194" s="163">
        <f t="shared" si="45"/>
        <v>2916735.8375599999</v>
      </c>
    </row>
    <row r="195" spans="1:12" s="25" customFormat="1" x14ac:dyDescent="0.25">
      <c r="B195" s="25">
        <v>2</v>
      </c>
      <c r="C195" s="163"/>
      <c r="D195" s="163">
        <f t="shared" si="45"/>
        <v>2916735.8375599999</v>
      </c>
      <c r="E195" s="163">
        <f t="shared" si="45"/>
        <v>2916735.8375599999</v>
      </c>
      <c r="F195" s="163">
        <f t="shared" si="45"/>
        <v>2916735.8375599999</v>
      </c>
      <c r="G195" s="163">
        <f t="shared" si="45"/>
        <v>2916735.8375599999</v>
      </c>
      <c r="H195" s="163">
        <f t="shared" si="45"/>
        <v>2916735.8375599999</v>
      </c>
      <c r="I195" s="163">
        <f t="shared" si="45"/>
        <v>2916735.8375599999</v>
      </c>
      <c r="J195" s="163">
        <f t="shared" si="45"/>
        <v>2916735.8375599999</v>
      </c>
      <c r="K195" s="163">
        <f t="shared" si="45"/>
        <v>2916735.8375599999</v>
      </c>
      <c r="L195" s="163">
        <f t="shared" si="45"/>
        <v>2916735.8375599999</v>
      </c>
    </row>
    <row r="196" spans="1:12" s="25" customFormat="1" x14ac:dyDescent="0.25">
      <c r="B196" s="25">
        <v>3</v>
      </c>
      <c r="C196" s="163"/>
      <c r="D196" s="163"/>
      <c r="E196" s="163">
        <f t="shared" si="45"/>
        <v>2916735.8375599999</v>
      </c>
      <c r="F196" s="163">
        <f t="shared" si="45"/>
        <v>2916735.8375599999</v>
      </c>
      <c r="G196" s="163">
        <f t="shared" si="45"/>
        <v>2916735.8375599999</v>
      </c>
      <c r="H196" s="163">
        <f t="shared" si="45"/>
        <v>2916735.8375599999</v>
      </c>
      <c r="I196" s="163">
        <f t="shared" si="45"/>
        <v>2916735.8375599999</v>
      </c>
      <c r="J196" s="163">
        <f t="shared" si="45"/>
        <v>2916735.8375599999</v>
      </c>
      <c r="K196" s="163">
        <f t="shared" si="45"/>
        <v>2916735.8375599999</v>
      </c>
      <c r="L196" s="163">
        <f t="shared" si="45"/>
        <v>2916735.8375599999</v>
      </c>
    </row>
    <row r="197" spans="1:12" s="25" customFormat="1" x14ac:dyDescent="0.25">
      <c r="B197" s="25">
        <v>4</v>
      </c>
      <c r="C197" s="163"/>
      <c r="D197" s="163"/>
      <c r="E197" s="163"/>
      <c r="F197" s="163">
        <f t="shared" si="45"/>
        <v>2916735.8375599999</v>
      </c>
      <c r="G197" s="163">
        <f t="shared" si="45"/>
        <v>2916735.8375599999</v>
      </c>
      <c r="H197" s="163">
        <f t="shared" si="45"/>
        <v>2916735.8375599999</v>
      </c>
      <c r="I197" s="163">
        <f t="shared" si="45"/>
        <v>2916735.8375599999</v>
      </c>
      <c r="J197" s="163">
        <f t="shared" si="45"/>
        <v>2916735.8375599999</v>
      </c>
      <c r="K197" s="163">
        <f t="shared" si="45"/>
        <v>2916735.8375599999</v>
      </c>
      <c r="L197" s="163">
        <f t="shared" si="45"/>
        <v>2916735.8375599999</v>
      </c>
    </row>
    <row r="198" spans="1:12" s="25" customFormat="1" x14ac:dyDescent="0.25">
      <c r="B198" s="25">
        <v>5</v>
      </c>
      <c r="C198" s="163"/>
      <c r="D198" s="163"/>
      <c r="E198" s="163"/>
      <c r="F198" s="163"/>
      <c r="G198" s="163">
        <f t="shared" si="45"/>
        <v>2916735.8375599999</v>
      </c>
      <c r="H198" s="163">
        <f t="shared" si="45"/>
        <v>2916735.8375599999</v>
      </c>
      <c r="I198" s="163">
        <f t="shared" si="45"/>
        <v>2916735.8375599999</v>
      </c>
      <c r="J198" s="163">
        <f t="shared" si="45"/>
        <v>2916735.8375599999</v>
      </c>
      <c r="K198" s="163">
        <f t="shared" si="45"/>
        <v>2916735.8375599999</v>
      </c>
      <c r="L198" s="163">
        <f t="shared" si="45"/>
        <v>2916735.8375599999</v>
      </c>
    </row>
    <row r="199" spans="1:12" s="25" customFormat="1" x14ac:dyDescent="0.25">
      <c r="B199" s="25">
        <v>6</v>
      </c>
      <c r="C199" s="163"/>
      <c r="D199" s="163"/>
      <c r="E199" s="163"/>
      <c r="F199" s="163"/>
      <c r="G199" s="163"/>
      <c r="H199" s="163">
        <f t="shared" si="45"/>
        <v>2916735.8375599999</v>
      </c>
      <c r="I199" s="163">
        <f t="shared" si="45"/>
        <v>2916735.8375599999</v>
      </c>
      <c r="J199" s="163">
        <f t="shared" si="45"/>
        <v>2916735.8375599999</v>
      </c>
      <c r="K199" s="163">
        <f t="shared" si="45"/>
        <v>2916735.8375599999</v>
      </c>
      <c r="L199" s="163">
        <f t="shared" si="45"/>
        <v>2916735.8375599999</v>
      </c>
    </row>
    <row r="200" spans="1:12" s="25" customFormat="1" x14ac:dyDescent="0.25">
      <c r="B200" s="25">
        <v>7</v>
      </c>
      <c r="C200" s="163"/>
      <c r="D200" s="163"/>
      <c r="E200" s="163"/>
      <c r="F200" s="163"/>
      <c r="G200" s="163"/>
      <c r="H200" s="163"/>
      <c r="I200" s="163">
        <f t="shared" si="45"/>
        <v>2916735.8375599999</v>
      </c>
      <c r="J200" s="163">
        <f t="shared" si="45"/>
        <v>2916735.8375599999</v>
      </c>
      <c r="K200" s="163">
        <f t="shared" si="45"/>
        <v>2916735.8375599999</v>
      </c>
      <c r="L200" s="163">
        <f t="shared" si="45"/>
        <v>2916735.8375599999</v>
      </c>
    </row>
    <row r="201" spans="1:12" s="25" customFormat="1" x14ac:dyDescent="0.25">
      <c r="B201" s="25">
        <v>8</v>
      </c>
      <c r="C201" s="163"/>
      <c r="D201" s="163"/>
      <c r="E201" s="163"/>
      <c r="F201" s="163"/>
      <c r="G201" s="163"/>
      <c r="H201" s="163"/>
      <c r="I201" s="163"/>
      <c r="J201" s="163">
        <f t="shared" si="45"/>
        <v>2916735.8375599999</v>
      </c>
      <c r="K201" s="163">
        <f t="shared" si="45"/>
        <v>2916735.8375599999</v>
      </c>
      <c r="L201" s="163">
        <f t="shared" si="45"/>
        <v>2916735.8375599999</v>
      </c>
    </row>
    <row r="202" spans="1:12" s="25" customFormat="1" x14ac:dyDescent="0.25">
      <c r="B202" s="25">
        <v>9</v>
      </c>
      <c r="C202" s="163"/>
      <c r="D202" s="163"/>
      <c r="E202" s="163"/>
      <c r="F202" s="163"/>
      <c r="G202" s="163"/>
      <c r="H202" s="163"/>
      <c r="I202" s="163"/>
      <c r="J202" s="163"/>
      <c r="K202" s="163">
        <f t="shared" si="45"/>
        <v>2916735.8375599999</v>
      </c>
      <c r="L202" s="163">
        <f t="shared" si="45"/>
        <v>2916735.8375599999</v>
      </c>
    </row>
    <row r="203" spans="1:12" s="25" customFormat="1" x14ac:dyDescent="0.25">
      <c r="B203" s="25">
        <v>10</v>
      </c>
      <c r="C203" s="163"/>
      <c r="D203" s="163"/>
      <c r="E203" s="163"/>
      <c r="F203" s="163"/>
      <c r="G203" s="163"/>
      <c r="H203" s="163"/>
      <c r="I203" s="163"/>
      <c r="J203" s="163"/>
      <c r="K203" s="163"/>
      <c r="L203" s="163">
        <f t="shared" si="45"/>
        <v>2916735.8375599999</v>
      </c>
    </row>
    <row r="204" spans="1:12" s="25" customFormat="1" x14ac:dyDescent="0.25">
      <c r="B204" s="25" t="s">
        <v>88</v>
      </c>
      <c r="C204" s="163">
        <f>SUM(C194:C203)</f>
        <v>2916735.8375599999</v>
      </c>
      <c r="D204" s="163">
        <f t="shared" ref="D204:L204" si="46">SUM(D194:D203)</f>
        <v>5833471.6751199998</v>
      </c>
      <c r="E204" s="163">
        <f t="shared" si="46"/>
        <v>8750207.5126799997</v>
      </c>
      <c r="F204" s="163">
        <f t="shared" si="46"/>
        <v>11666943.35024</v>
      </c>
      <c r="G204" s="163">
        <f t="shared" si="46"/>
        <v>14583679.187799999</v>
      </c>
      <c r="H204" s="163">
        <f t="shared" si="46"/>
        <v>17500415.025359999</v>
      </c>
      <c r="I204" s="163">
        <f t="shared" si="46"/>
        <v>20417150.862920001</v>
      </c>
      <c r="J204" s="163">
        <f t="shared" si="46"/>
        <v>23333886.700479999</v>
      </c>
      <c r="K204" s="163">
        <f t="shared" si="46"/>
        <v>26250622.538039997</v>
      </c>
      <c r="L204" s="163">
        <f t="shared" si="46"/>
        <v>29167358.375599995</v>
      </c>
    </row>
    <row r="205" spans="1:12" s="25" customFormat="1" x14ac:dyDescent="0.25">
      <c r="C205" s="164">
        <f>C194+NPV(0.05,C195:C203)</f>
        <v>2916735.8375599999</v>
      </c>
      <c r="D205" s="164">
        <f t="shared" ref="D205:L205" si="47">D194+NPV(0.05,D195:D203)</f>
        <v>5694579.492379047</v>
      </c>
      <c r="E205" s="164">
        <f t="shared" si="47"/>
        <v>8340144.8779209964</v>
      </c>
      <c r="F205" s="164">
        <f t="shared" si="47"/>
        <v>10859730.959389519</v>
      </c>
      <c r="G205" s="164">
        <f t="shared" si="47"/>
        <v>13259336.751264304</v>
      </c>
      <c r="H205" s="164">
        <f t="shared" si="47"/>
        <v>15544675.600668861</v>
      </c>
      <c r="I205" s="164">
        <f t="shared" si="47"/>
        <v>17721188.790577963</v>
      </c>
      <c r="J205" s="164">
        <f t="shared" si="47"/>
        <v>19794058.495253295</v>
      </c>
      <c r="K205" s="164">
        <f t="shared" si="47"/>
        <v>21768220.118753619</v>
      </c>
      <c r="L205" s="164">
        <f t="shared" si="47"/>
        <v>23648374.045896776</v>
      </c>
    </row>
    <row r="206" spans="1:12" s="25" customFormat="1" x14ac:dyDescent="0.25"/>
    <row r="207" spans="1:12" s="25" customFormat="1" x14ac:dyDescent="0.25"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</row>
    <row r="208" spans="1:12" s="25" customFormat="1" x14ac:dyDescent="0.25">
      <c r="A208" s="25" t="str">
        <f>$B$8</f>
        <v>Sky Park Offices</v>
      </c>
      <c r="B208" s="25">
        <v>1</v>
      </c>
      <c r="C208" s="163">
        <f>$BK$10/10</f>
        <v>3101803.8253999995</v>
      </c>
      <c r="D208" s="163">
        <f t="shared" ref="D208:L217" si="48">$BK$10/10</f>
        <v>3101803.8253999995</v>
      </c>
      <c r="E208" s="163">
        <f t="shared" si="48"/>
        <v>3101803.8253999995</v>
      </c>
      <c r="F208" s="163">
        <f t="shared" si="48"/>
        <v>3101803.8253999995</v>
      </c>
      <c r="G208" s="163">
        <f t="shared" si="48"/>
        <v>3101803.8253999995</v>
      </c>
      <c r="H208" s="163">
        <f t="shared" si="48"/>
        <v>3101803.8253999995</v>
      </c>
      <c r="I208" s="163">
        <f t="shared" si="48"/>
        <v>3101803.8253999995</v>
      </c>
      <c r="J208" s="163">
        <f t="shared" si="48"/>
        <v>3101803.8253999995</v>
      </c>
      <c r="K208" s="163">
        <f t="shared" si="48"/>
        <v>3101803.8253999995</v>
      </c>
      <c r="L208" s="163">
        <f t="shared" si="48"/>
        <v>3101803.8253999995</v>
      </c>
    </row>
    <row r="209" spans="1:12" s="25" customFormat="1" x14ac:dyDescent="0.25">
      <c r="B209" s="25">
        <v>2</v>
      </c>
      <c r="C209" s="163"/>
      <c r="D209" s="163">
        <f t="shared" si="48"/>
        <v>3101803.8253999995</v>
      </c>
      <c r="E209" s="163">
        <f t="shared" si="48"/>
        <v>3101803.8253999995</v>
      </c>
      <c r="F209" s="163">
        <f t="shared" si="48"/>
        <v>3101803.8253999995</v>
      </c>
      <c r="G209" s="163">
        <f t="shared" si="48"/>
        <v>3101803.8253999995</v>
      </c>
      <c r="H209" s="163">
        <f t="shared" si="48"/>
        <v>3101803.8253999995</v>
      </c>
      <c r="I209" s="163">
        <f t="shared" si="48"/>
        <v>3101803.8253999995</v>
      </c>
      <c r="J209" s="163">
        <f t="shared" si="48"/>
        <v>3101803.8253999995</v>
      </c>
      <c r="K209" s="163">
        <f t="shared" si="48"/>
        <v>3101803.8253999995</v>
      </c>
      <c r="L209" s="163">
        <f t="shared" si="48"/>
        <v>3101803.8253999995</v>
      </c>
    </row>
    <row r="210" spans="1:12" s="25" customFormat="1" x14ac:dyDescent="0.25">
      <c r="B210" s="25">
        <v>3</v>
      </c>
      <c r="C210" s="163"/>
      <c r="D210" s="163"/>
      <c r="E210" s="163">
        <f t="shared" si="48"/>
        <v>3101803.8253999995</v>
      </c>
      <c r="F210" s="163">
        <f t="shared" si="48"/>
        <v>3101803.8253999995</v>
      </c>
      <c r="G210" s="163">
        <f t="shared" si="48"/>
        <v>3101803.8253999995</v>
      </c>
      <c r="H210" s="163">
        <f t="shared" si="48"/>
        <v>3101803.8253999995</v>
      </c>
      <c r="I210" s="163">
        <f t="shared" si="48"/>
        <v>3101803.8253999995</v>
      </c>
      <c r="J210" s="163">
        <f t="shared" si="48"/>
        <v>3101803.8253999995</v>
      </c>
      <c r="K210" s="163">
        <f t="shared" si="48"/>
        <v>3101803.8253999995</v>
      </c>
      <c r="L210" s="163">
        <f t="shared" si="48"/>
        <v>3101803.8253999995</v>
      </c>
    </row>
    <row r="211" spans="1:12" s="25" customFormat="1" x14ac:dyDescent="0.25">
      <c r="B211" s="25">
        <v>4</v>
      </c>
      <c r="C211" s="163"/>
      <c r="D211" s="163"/>
      <c r="E211" s="163"/>
      <c r="F211" s="163">
        <f t="shared" si="48"/>
        <v>3101803.8253999995</v>
      </c>
      <c r="G211" s="163">
        <f t="shared" si="48"/>
        <v>3101803.8253999995</v>
      </c>
      <c r="H211" s="163">
        <f t="shared" si="48"/>
        <v>3101803.8253999995</v>
      </c>
      <c r="I211" s="163">
        <f t="shared" si="48"/>
        <v>3101803.8253999995</v>
      </c>
      <c r="J211" s="163">
        <f t="shared" si="48"/>
        <v>3101803.8253999995</v>
      </c>
      <c r="K211" s="163">
        <f t="shared" si="48"/>
        <v>3101803.8253999995</v>
      </c>
      <c r="L211" s="163">
        <f t="shared" si="48"/>
        <v>3101803.8253999995</v>
      </c>
    </row>
    <row r="212" spans="1:12" s="25" customFormat="1" x14ac:dyDescent="0.25">
      <c r="B212" s="25">
        <v>5</v>
      </c>
      <c r="C212" s="163"/>
      <c r="D212" s="163"/>
      <c r="E212" s="163"/>
      <c r="F212" s="163"/>
      <c r="G212" s="163">
        <f t="shared" si="48"/>
        <v>3101803.8253999995</v>
      </c>
      <c r="H212" s="163">
        <f t="shared" si="48"/>
        <v>3101803.8253999995</v>
      </c>
      <c r="I212" s="163">
        <f t="shared" si="48"/>
        <v>3101803.8253999995</v>
      </c>
      <c r="J212" s="163">
        <f t="shared" si="48"/>
        <v>3101803.8253999995</v>
      </c>
      <c r="K212" s="163">
        <f t="shared" si="48"/>
        <v>3101803.8253999995</v>
      </c>
      <c r="L212" s="163">
        <f t="shared" si="48"/>
        <v>3101803.8253999995</v>
      </c>
    </row>
    <row r="213" spans="1:12" s="25" customFormat="1" x14ac:dyDescent="0.25">
      <c r="B213" s="25">
        <v>6</v>
      </c>
      <c r="C213" s="163"/>
      <c r="D213" s="163"/>
      <c r="E213" s="163"/>
      <c r="F213" s="163"/>
      <c r="G213" s="163"/>
      <c r="H213" s="163">
        <f t="shared" si="48"/>
        <v>3101803.8253999995</v>
      </c>
      <c r="I213" s="163">
        <f t="shared" si="48"/>
        <v>3101803.8253999995</v>
      </c>
      <c r="J213" s="163">
        <f t="shared" si="48"/>
        <v>3101803.8253999995</v>
      </c>
      <c r="K213" s="163">
        <f t="shared" si="48"/>
        <v>3101803.8253999995</v>
      </c>
      <c r="L213" s="163">
        <f t="shared" si="48"/>
        <v>3101803.8253999995</v>
      </c>
    </row>
    <row r="214" spans="1:12" s="25" customFormat="1" x14ac:dyDescent="0.25">
      <c r="B214" s="25">
        <v>7</v>
      </c>
      <c r="C214" s="163"/>
      <c r="D214" s="163"/>
      <c r="E214" s="163"/>
      <c r="F214" s="163"/>
      <c r="G214" s="163"/>
      <c r="H214" s="163"/>
      <c r="I214" s="163">
        <f t="shared" si="48"/>
        <v>3101803.8253999995</v>
      </c>
      <c r="J214" s="163">
        <f t="shared" si="48"/>
        <v>3101803.8253999995</v>
      </c>
      <c r="K214" s="163">
        <f t="shared" si="48"/>
        <v>3101803.8253999995</v>
      </c>
      <c r="L214" s="163">
        <f t="shared" si="48"/>
        <v>3101803.8253999995</v>
      </c>
    </row>
    <row r="215" spans="1:12" s="25" customFormat="1" x14ac:dyDescent="0.25">
      <c r="B215" s="25">
        <v>8</v>
      </c>
      <c r="C215" s="163"/>
      <c r="D215" s="163"/>
      <c r="E215" s="163"/>
      <c r="F215" s="163"/>
      <c r="G215" s="163"/>
      <c r="H215" s="163"/>
      <c r="I215" s="163"/>
      <c r="J215" s="163">
        <f t="shared" si="48"/>
        <v>3101803.8253999995</v>
      </c>
      <c r="K215" s="163">
        <f t="shared" si="48"/>
        <v>3101803.8253999995</v>
      </c>
      <c r="L215" s="163">
        <f t="shared" si="48"/>
        <v>3101803.8253999995</v>
      </c>
    </row>
    <row r="216" spans="1:12" s="25" customFormat="1" x14ac:dyDescent="0.25">
      <c r="B216" s="25">
        <v>9</v>
      </c>
      <c r="C216" s="163"/>
      <c r="D216" s="163"/>
      <c r="E216" s="163"/>
      <c r="F216" s="163"/>
      <c r="G216" s="163"/>
      <c r="H216" s="163"/>
      <c r="I216" s="163"/>
      <c r="J216" s="163"/>
      <c r="K216" s="163">
        <f t="shared" si="48"/>
        <v>3101803.8253999995</v>
      </c>
      <c r="L216" s="163">
        <f t="shared" si="48"/>
        <v>3101803.8253999995</v>
      </c>
    </row>
    <row r="217" spans="1:12" s="25" customFormat="1" x14ac:dyDescent="0.25">
      <c r="B217" s="25">
        <v>10</v>
      </c>
      <c r="C217" s="163"/>
      <c r="D217" s="163"/>
      <c r="E217" s="163"/>
      <c r="F217" s="163"/>
      <c r="G217" s="163"/>
      <c r="H217" s="163"/>
      <c r="I217" s="163"/>
      <c r="J217" s="163"/>
      <c r="K217" s="163"/>
      <c r="L217" s="163">
        <f t="shared" si="48"/>
        <v>3101803.8253999995</v>
      </c>
    </row>
    <row r="218" spans="1:12" s="25" customFormat="1" x14ac:dyDescent="0.25">
      <c r="B218" s="25" t="s">
        <v>88</v>
      </c>
      <c r="C218" s="163">
        <f>SUM(C208:C217)</f>
        <v>3101803.8253999995</v>
      </c>
      <c r="D218" s="163">
        <f t="shared" ref="D218:L218" si="49">SUM(D208:D217)</f>
        <v>6203607.650799999</v>
      </c>
      <c r="E218" s="163">
        <f t="shared" si="49"/>
        <v>9305411.4761999995</v>
      </c>
      <c r="F218" s="163">
        <f t="shared" si="49"/>
        <v>12407215.301599998</v>
      </c>
      <c r="G218" s="163">
        <f t="shared" si="49"/>
        <v>15509019.126999997</v>
      </c>
      <c r="H218" s="163">
        <f t="shared" si="49"/>
        <v>18610822.952399995</v>
      </c>
      <c r="I218" s="163">
        <f t="shared" si="49"/>
        <v>21712626.777799994</v>
      </c>
      <c r="J218" s="163">
        <f t="shared" si="49"/>
        <v>24814430.603199992</v>
      </c>
      <c r="K218" s="163">
        <f t="shared" si="49"/>
        <v>27916234.428599991</v>
      </c>
      <c r="L218" s="163">
        <f t="shared" si="49"/>
        <v>31018038.253999989</v>
      </c>
    </row>
    <row r="219" spans="1:12" s="25" customFormat="1" x14ac:dyDescent="0.25">
      <c r="C219" s="164">
        <f>C208+NPV(0.05,C209:C217)</f>
        <v>3101803.8253999995</v>
      </c>
      <c r="D219" s="164">
        <f t="shared" ref="D219:L219" si="50">D208+NPV(0.05,D209:D217)</f>
        <v>6055902.706733332</v>
      </c>
      <c r="E219" s="164">
        <f t="shared" si="50"/>
        <v>8869330.2127650771</v>
      </c>
      <c r="F219" s="164">
        <f t="shared" si="50"/>
        <v>11548784.980414357</v>
      </c>
      <c r="G219" s="164">
        <f t="shared" si="50"/>
        <v>14100646.663889866</v>
      </c>
      <c r="H219" s="164">
        <f t="shared" si="50"/>
        <v>16530991.124342728</v>
      </c>
      <c r="I219" s="164">
        <f t="shared" si="50"/>
        <v>18845604.896202594</v>
      </c>
      <c r="J219" s="164">
        <f t="shared" si="50"/>
        <v>21049998.964640565</v>
      </c>
      <c r="K219" s="164">
        <f t="shared" si="50"/>
        <v>23149421.88696244</v>
      </c>
      <c r="L219" s="164">
        <f t="shared" si="50"/>
        <v>25148872.289173752</v>
      </c>
    </row>
    <row r="220" spans="1:12" s="25" customFormat="1" x14ac:dyDescent="0.25"/>
    <row r="221" spans="1:12" s="25" customFormat="1" x14ac:dyDescent="0.25">
      <c r="C221" s="25">
        <v>1</v>
      </c>
      <c r="D221" s="25">
        <v>2</v>
      </c>
      <c r="E221" s="25">
        <v>3</v>
      </c>
      <c r="F221" s="25">
        <v>4</v>
      </c>
      <c r="G221" s="25">
        <v>5</v>
      </c>
      <c r="H221" s="25">
        <v>6</v>
      </c>
      <c r="I221" s="25">
        <v>7</v>
      </c>
      <c r="J221" s="25">
        <v>8</v>
      </c>
      <c r="K221" s="25">
        <v>9</v>
      </c>
      <c r="L221" s="25">
        <v>10</v>
      </c>
    </row>
    <row r="222" spans="1:12" s="25" customFormat="1" x14ac:dyDescent="0.25">
      <c r="A222" s="25" t="str">
        <f>$B$8</f>
        <v>Sky Park Offices</v>
      </c>
      <c r="B222" s="25">
        <v>1</v>
      </c>
      <c r="C222" s="163">
        <f>$BK$11/10</f>
        <v>2985609.4852399998</v>
      </c>
      <c r="D222" s="163">
        <f t="shared" ref="D222:L231" si="51">$BK$11/10</f>
        <v>2985609.4852399998</v>
      </c>
      <c r="E222" s="163">
        <f t="shared" si="51"/>
        <v>2985609.4852399998</v>
      </c>
      <c r="F222" s="163">
        <f t="shared" si="51"/>
        <v>2985609.4852399998</v>
      </c>
      <c r="G222" s="163">
        <f t="shared" si="51"/>
        <v>2985609.4852399998</v>
      </c>
      <c r="H222" s="163">
        <f t="shared" si="51"/>
        <v>2985609.4852399998</v>
      </c>
      <c r="I222" s="163">
        <f t="shared" si="51"/>
        <v>2985609.4852399998</v>
      </c>
      <c r="J222" s="163">
        <f t="shared" si="51"/>
        <v>2985609.4852399998</v>
      </c>
      <c r="K222" s="163">
        <f t="shared" si="51"/>
        <v>2985609.4852399998</v>
      </c>
      <c r="L222" s="163">
        <f t="shared" si="51"/>
        <v>2985609.4852399998</v>
      </c>
    </row>
    <row r="223" spans="1:12" s="25" customFormat="1" x14ac:dyDescent="0.25">
      <c r="B223" s="25">
        <v>2</v>
      </c>
      <c r="C223" s="163"/>
      <c r="D223" s="163">
        <f t="shared" si="51"/>
        <v>2985609.4852399998</v>
      </c>
      <c r="E223" s="163">
        <f t="shared" si="51"/>
        <v>2985609.4852399998</v>
      </c>
      <c r="F223" s="163">
        <f t="shared" si="51"/>
        <v>2985609.4852399998</v>
      </c>
      <c r="G223" s="163">
        <f t="shared" si="51"/>
        <v>2985609.4852399998</v>
      </c>
      <c r="H223" s="163">
        <f t="shared" si="51"/>
        <v>2985609.4852399998</v>
      </c>
      <c r="I223" s="163">
        <f t="shared" si="51"/>
        <v>2985609.4852399998</v>
      </c>
      <c r="J223" s="163">
        <f t="shared" si="51"/>
        <v>2985609.4852399998</v>
      </c>
      <c r="K223" s="163">
        <f t="shared" si="51"/>
        <v>2985609.4852399998</v>
      </c>
      <c r="L223" s="163">
        <f t="shared" si="51"/>
        <v>2985609.4852399998</v>
      </c>
    </row>
    <row r="224" spans="1:12" s="25" customFormat="1" x14ac:dyDescent="0.25">
      <c r="B224" s="25">
        <v>3</v>
      </c>
      <c r="C224" s="163"/>
      <c r="D224" s="163"/>
      <c r="E224" s="163">
        <f t="shared" si="51"/>
        <v>2985609.4852399998</v>
      </c>
      <c r="F224" s="163">
        <f t="shared" si="51"/>
        <v>2985609.4852399998</v>
      </c>
      <c r="G224" s="163">
        <f t="shared" si="51"/>
        <v>2985609.4852399998</v>
      </c>
      <c r="H224" s="163">
        <f t="shared" si="51"/>
        <v>2985609.4852399998</v>
      </c>
      <c r="I224" s="163">
        <f t="shared" si="51"/>
        <v>2985609.4852399998</v>
      </c>
      <c r="J224" s="163">
        <f t="shared" si="51"/>
        <v>2985609.4852399998</v>
      </c>
      <c r="K224" s="163">
        <f t="shared" si="51"/>
        <v>2985609.4852399998</v>
      </c>
      <c r="L224" s="163">
        <f t="shared" si="51"/>
        <v>2985609.4852399998</v>
      </c>
    </row>
    <row r="225" spans="1:12" s="25" customFormat="1" x14ac:dyDescent="0.25">
      <c r="B225" s="25">
        <v>4</v>
      </c>
      <c r="C225" s="163"/>
      <c r="D225" s="163"/>
      <c r="E225" s="163"/>
      <c r="F225" s="163">
        <f t="shared" si="51"/>
        <v>2985609.4852399998</v>
      </c>
      <c r="G225" s="163">
        <f t="shared" si="51"/>
        <v>2985609.4852399998</v>
      </c>
      <c r="H225" s="163">
        <f t="shared" si="51"/>
        <v>2985609.4852399998</v>
      </c>
      <c r="I225" s="163">
        <f t="shared" si="51"/>
        <v>2985609.4852399998</v>
      </c>
      <c r="J225" s="163">
        <f t="shared" si="51"/>
        <v>2985609.4852399998</v>
      </c>
      <c r="K225" s="163">
        <f t="shared" si="51"/>
        <v>2985609.4852399998</v>
      </c>
      <c r="L225" s="163">
        <f t="shared" si="51"/>
        <v>2985609.4852399998</v>
      </c>
    </row>
    <row r="226" spans="1:12" s="25" customFormat="1" x14ac:dyDescent="0.25">
      <c r="B226" s="25">
        <v>5</v>
      </c>
      <c r="C226" s="163"/>
      <c r="D226" s="163"/>
      <c r="E226" s="163"/>
      <c r="F226" s="163"/>
      <c r="G226" s="163">
        <f t="shared" si="51"/>
        <v>2985609.4852399998</v>
      </c>
      <c r="H226" s="163">
        <f t="shared" si="51"/>
        <v>2985609.4852399998</v>
      </c>
      <c r="I226" s="163">
        <f t="shared" si="51"/>
        <v>2985609.4852399998</v>
      </c>
      <c r="J226" s="163">
        <f t="shared" si="51"/>
        <v>2985609.4852399998</v>
      </c>
      <c r="K226" s="163">
        <f t="shared" si="51"/>
        <v>2985609.4852399998</v>
      </c>
      <c r="L226" s="163">
        <f t="shared" si="51"/>
        <v>2985609.4852399998</v>
      </c>
    </row>
    <row r="227" spans="1:12" s="25" customFormat="1" x14ac:dyDescent="0.25">
      <c r="B227" s="25">
        <v>6</v>
      </c>
      <c r="C227" s="163"/>
      <c r="D227" s="163"/>
      <c r="E227" s="163"/>
      <c r="F227" s="163"/>
      <c r="G227" s="163"/>
      <c r="H227" s="163">
        <f t="shared" si="51"/>
        <v>2985609.4852399998</v>
      </c>
      <c r="I227" s="163">
        <f t="shared" si="51"/>
        <v>2985609.4852399998</v>
      </c>
      <c r="J227" s="163">
        <f t="shared" si="51"/>
        <v>2985609.4852399998</v>
      </c>
      <c r="K227" s="163">
        <f t="shared" si="51"/>
        <v>2985609.4852399998</v>
      </c>
      <c r="L227" s="163">
        <f t="shared" si="51"/>
        <v>2985609.4852399998</v>
      </c>
    </row>
    <row r="228" spans="1:12" s="25" customFormat="1" x14ac:dyDescent="0.25">
      <c r="B228" s="25">
        <v>7</v>
      </c>
      <c r="C228" s="163"/>
      <c r="D228" s="163"/>
      <c r="E228" s="163"/>
      <c r="F228" s="163"/>
      <c r="G228" s="163"/>
      <c r="H228" s="163"/>
      <c r="I228" s="163">
        <f t="shared" si="51"/>
        <v>2985609.4852399998</v>
      </c>
      <c r="J228" s="163">
        <f t="shared" si="51"/>
        <v>2985609.4852399998</v>
      </c>
      <c r="K228" s="163">
        <f t="shared" si="51"/>
        <v>2985609.4852399998</v>
      </c>
      <c r="L228" s="163">
        <f t="shared" si="51"/>
        <v>2985609.4852399998</v>
      </c>
    </row>
    <row r="229" spans="1:12" s="25" customFormat="1" x14ac:dyDescent="0.25">
      <c r="B229" s="25">
        <v>8</v>
      </c>
      <c r="C229" s="163"/>
      <c r="D229" s="163"/>
      <c r="E229" s="163"/>
      <c r="F229" s="163"/>
      <c r="G229" s="163"/>
      <c r="H229" s="163"/>
      <c r="I229" s="163"/>
      <c r="J229" s="163">
        <f t="shared" si="51"/>
        <v>2985609.4852399998</v>
      </c>
      <c r="K229" s="163">
        <f t="shared" si="51"/>
        <v>2985609.4852399998</v>
      </c>
      <c r="L229" s="163">
        <f t="shared" si="51"/>
        <v>2985609.4852399998</v>
      </c>
    </row>
    <row r="230" spans="1:12" s="25" customFormat="1" x14ac:dyDescent="0.25">
      <c r="B230" s="25">
        <v>9</v>
      </c>
      <c r="C230" s="163"/>
      <c r="D230" s="163"/>
      <c r="E230" s="163"/>
      <c r="F230" s="163"/>
      <c r="G230" s="163"/>
      <c r="H230" s="163"/>
      <c r="I230" s="163"/>
      <c r="J230" s="163"/>
      <c r="K230" s="163">
        <f t="shared" si="51"/>
        <v>2985609.4852399998</v>
      </c>
      <c r="L230" s="163">
        <f t="shared" si="51"/>
        <v>2985609.4852399998</v>
      </c>
    </row>
    <row r="231" spans="1:12" s="25" customFormat="1" x14ac:dyDescent="0.25">
      <c r="B231" s="25">
        <v>10</v>
      </c>
      <c r="C231" s="163"/>
      <c r="D231" s="163"/>
      <c r="E231" s="163"/>
      <c r="F231" s="163"/>
      <c r="G231" s="163"/>
      <c r="H231" s="163"/>
      <c r="I231" s="163"/>
      <c r="J231" s="163"/>
      <c r="K231" s="163"/>
      <c r="L231" s="163">
        <f t="shared" si="51"/>
        <v>2985609.4852399998</v>
      </c>
    </row>
    <row r="232" spans="1:12" s="25" customFormat="1" x14ac:dyDescent="0.25">
      <c r="B232" s="25" t="s">
        <v>88</v>
      </c>
      <c r="C232" s="163">
        <f>SUM(C222:C231)</f>
        <v>2985609.4852399998</v>
      </c>
      <c r="D232" s="163">
        <f t="shared" ref="D232:L232" si="52">SUM(D222:D231)</f>
        <v>5971218.9704799997</v>
      </c>
      <c r="E232" s="163">
        <f t="shared" si="52"/>
        <v>8956828.45572</v>
      </c>
      <c r="F232" s="163">
        <f t="shared" si="52"/>
        <v>11942437.940959999</v>
      </c>
      <c r="G232" s="163">
        <f t="shared" si="52"/>
        <v>14928047.426199999</v>
      </c>
      <c r="H232" s="163">
        <f t="shared" si="52"/>
        <v>17913656.91144</v>
      </c>
      <c r="I232" s="163">
        <f t="shared" si="52"/>
        <v>20899266.396680001</v>
      </c>
      <c r="J232" s="163">
        <f t="shared" si="52"/>
        <v>23884875.881920002</v>
      </c>
      <c r="K232" s="163">
        <f t="shared" si="52"/>
        <v>26870485.367160004</v>
      </c>
      <c r="L232" s="163">
        <f t="shared" si="52"/>
        <v>29856094.852400005</v>
      </c>
    </row>
    <row r="233" spans="1:12" s="25" customFormat="1" x14ac:dyDescent="0.25">
      <c r="C233" s="164">
        <f>C222+NPV(0.05,C223:C231)</f>
        <v>2985609.4852399998</v>
      </c>
      <c r="D233" s="164">
        <f t="shared" ref="D233:L233" si="53">D222+NPV(0.05,D223:D231)</f>
        <v>5829047.0902304761</v>
      </c>
      <c r="E233" s="164">
        <f t="shared" si="53"/>
        <v>8537082.9045071192</v>
      </c>
      <c r="F233" s="164">
        <f t="shared" si="53"/>
        <v>11116164.632389637</v>
      </c>
      <c r="G233" s="164">
        <f t="shared" si="53"/>
        <v>13572432.9446587</v>
      </c>
      <c r="H233" s="164">
        <f t="shared" si="53"/>
        <v>15911736.099200666</v>
      </c>
      <c r="I233" s="164">
        <f t="shared" si="53"/>
        <v>18139643.865431111</v>
      </c>
      <c r="J233" s="164">
        <f t="shared" si="53"/>
        <v>20261460.785650577</v>
      </c>
      <c r="K233" s="164">
        <f t="shared" si="53"/>
        <v>22282238.804907218</v>
      </c>
      <c r="L233" s="164">
        <f t="shared" si="53"/>
        <v>24206789.299437348</v>
      </c>
    </row>
    <row r="234" spans="1:12" s="25" customFormat="1" x14ac:dyDescent="0.25"/>
    <row r="235" spans="1:12" s="25" customFormat="1" x14ac:dyDescent="0.25">
      <c r="C235" s="25">
        <v>1</v>
      </c>
      <c r="D235" s="25">
        <v>2</v>
      </c>
      <c r="E235" s="25">
        <v>3</v>
      </c>
      <c r="F235" s="25">
        <v>4</v>
      </c>
      <c r="G235" s="25">
        <v>5</v>
      </c>
      <c r="H235" s="25">
        <v>6</v>
      </c>
      <c r="I235" s="25">
        <v>7</v>
      </c>
      <c r="J235" s="25">
        <v>8</v>
      </c>
      <c r="K235" s="25">
        <v>9</v>
      </c>
      <c r="L235" s="25">
        <v>10</v>
      </c>
    </row>
    <row r="236" spans="1:12" s="25" customFormat="1" x14ac:dyDescent="0.25">
      <c r="A236" s="25" t="str">
        <f>$B$8</f>
        <v>Sky Park Offices</v>
      </c>
      <c r="B236" s="25">
        <v>1</v>
      </c>
      <c r="C236" s="163">
        <f>$BK$12/10</f>
        <v>2833498.07424</v>
      </c>
      <c r="D236" s="163">
        <f t="shared" ref="D236:L245" si="54">$BK$12/10</f>
        <v>2833498.07424</v>
      </c>
      <c r="E236" s="163">
        <f t="shared" si="54"/>
        <v>2833498.07424</v>
      </c>
      <c r="F236" s="163">
        <f t="shared" si="54"/>
        <v>2833498.07424</v>
      </c>
      <c r="G236" s="163">
        <f t="shared" si="54"/>
        <v>2833498.07424</v>
      </c>
      <c r="H236" s="163">
        <f t="shared" si="54"/>
        <v>2833498.07424</v>
      </c>
      <c r="I236" s="163">
        <f t="shared" si="54"/>
        <v>2833498.07424</v>
      </c>
      <c r="J236" s="163">
        <f t="shared" si="54"/>
        <v>2833498.07424</v>
      </c>
      <c r="K236" s="163">
        <f t="shared" si="54"/>
        <v>2833498.07424</v>
      </c>
      <c r="L236" s="163">
        <f t="shared" si="54"/>
        <v>2833498.07424</v>
      </c>
    </row>
    <row r="237" spans="1:12" s="25" customFormat="1" x14ac:dyDescent="0.25">
      <c r="B237" s="25">
        <v>2</v>
      </c>
      <c r="C237" s="163"/>
      <c r="D237" s="163">
        <f t="shared" si="54"/>
        <v>2833498.07424</v>
      </c>
      <c r="E237" s="163">
        <f t="shared" si="54"/>
        <v>2833498.07424</v>
      </c>
      <c r="F237" s="163">
        <f t="shared" si="54"/>
        <v>2833498.07424</v>
      </c>
      <c r="G237" s="163">
        <f t="shared" si="54"/>
        <v>2833498.07424</v>
      </c>
      <c r="H237" s="163">
        <f t="shared" si="54"/>
        <v>2833498.07424</v>
      </c>
      <c r="I237" s="163">
        <f t="shared" si="54"/>
        <v>2833498.07424</v>
      </c>
      <c r="J237" s="163">
        <f t="shared" si="54"/>
        <v>2833498.07424</v>
      </c>
      <c r="K237" s="163">
        <f t="shared" si="54"/>
        <v>2833498.07424</v>
      </c>
      <c r="L237" s="163">
        <f t="shared" si="54"/>
        <v>2833498.07424</v>
      </c>
    </row>
    <row r="238" spans="1:12" s="25" customFormat="1" x14ac:dyDescent="0.25">
      <c r="B238" s="25">
        <v>3</v>
      </c>
      <c r="C238" s="163"/>
      <c r="D238" s="163"/>
      <c r="E238" s="163">
        <f t="shared" si="54"/>
        <v>2833498.07424</v>
      </c>
      <c r="F238" s="163">
        <f t="shared" si="54"/>
        <v>2833498.07424</v>
      </c>
      <c r="G238" s="163">
        <f t="shared" si="54"/>
        <v>2833498.07424</v>
      </c>
      <c r="H238" s="163">
        <f t="shared" si="54"/>
        <v>2833498.07424</v>
      </c>
      <c r="I238" s="163">
        <f t="shared" si="54"/>
        <v>2833498.07424</v>
      </c>
      <c r="J238" s="163">
        <f t="shared" si="54"/>
        <v>2833498.07424</v>
      </c>
      <c r="K238" s="163">
        <f t="shared" si="54"/>
        <v>2833498.07424</v>
      </c>
      <c r="L238" s="163">
        <f t="shared" si="54"/>
        <v>2833498.07424</v>
      </c>
    </row>
    <row r="239" spans="1:12" s="25" customFormat="1" x14ac:dyDescent="0.25">
      <c r="B239" s="25">
        <v>4</v>
      </c>
      <c r="C239" s="163"/>
      <c r="D239" s="163"/>
      <c r="E239" s="163"/>
      <c r="F239" s="163">
        <f t="shared" si="54"/>
        <v>2833498.07424</v>
      </c>
      <c r="G239" s="163">
        <f t="shared" si="54"/>
        <v>2833498.07424</v>
      </c>
      <c r="H239" s="163">
        <f t="shared" si="54"/>
        <v>2833498.07424</v>
      </c>
      <c r="I239" s="163">
        <f t="shared" si="54"/>
        <v>2833498.07424</v>
      </c>
      <c r="J239" s="163">
        <f t="shared" si="54"/>
        <v>2833498.07424</v>
      </c>
      <c r="K239" s="163">
        <f t="shared" si="54"/>
        <v>2833498.07424</v>
      </c>
      <c r="L239" s="163">
        <f t="shared" si="54"/>
        <v>2833498.07424</v>
      </c>
    </row>
    <row r="240" spans="1:12" s="25" customFormat="1" x14ac:dyDescent="0.25">
      <c r="B240" s="25">
        <v>5</v>
      </c>
      <c r="C240" s="163"/>
      <c r="D240" s="163"/>
      <c r="E240" s="163"/>
      <c r="F240" s="163"/>
      <c r="G240" s="163">
        <f t="shared" si="54"/>
        <v>2833498.07424</v>
      </c>
      <c r="H240" s="163">
        <f t="shared" si="54"/>
        <v>2833498.07424</v>
      </c>
      <c r="I240" s="163">
        <f t="shared" si="54"/>
        <v>2833498.07424</v>
      </c>
      <c r="J240" s="163">
        <f t="shared" si="54"/>
        <v>2833498.07424</v>
      </c>
      <c r="K240" s="163">
        <f t="shared" si="54"/>
        <v>2833498.07424</v>
      </c>
      <c r="L240" s="163">
        <f t="shared" si="54"/>
        <v>2833498.07424</v>
      </c>
    </row>
    <row r="241" spans="1:12" s="25" customFormat="1" x14ac:dyDescent="0.25">
      <c r="B241" s="25">
        <v>6</v>
      </c>
      <c r="C241" s="163"/>
      <c r="D241" s="163"/>
      <c r="E241" s="163"/>
      <c r="F241" s="163"/>
      <c r="G241" s="163"/>
      <c r="H241" s="163">
        <f t="shared" si="54"/>
        <v>2833498.07424</v>
      </c>
      <c r="I241" s="163">
        <f t="shared" si="54"/>
        <v>2833498.07424</v>
      </c>
      <c r="J241" s="163">
        <f t="shared" si="54"/>
        <v>2833498.07424</v>
      </c>
      <c r="K241" s="163">
        <f t="shared" si="54"/>
        <v>2833498.07424</v>
      </c>
      <c r="L241" s="163">
        <f t="shared" si="54"/>
        <v>2833498.07424</v>
      </c>
    </row>
    <row r="242" spans="1:12" s="25" customFormat="1" x14ac:dyDescent="0.25">
      <c r="B242" s="25">
        <v>7</v>
      </c>
      <c r="C242" s="163"/>
      <c r="D242" s="163"/>
      <c r="E242" s="163"/>
      <c r="F242" s="163"/>
      <c r="G242" s="163"/>
      <c r="H242" s="163"/>
      <c r="I242" s="163">
        <f t="shared" si="54"/>
        <v>2833498.07424</v>
      </c>
      <c r="J242" s="163">
        <f t="shared" si="54"/>
        <v>2833498.07424</v>
      </c>
      <c r="K242" s="163">
        <f t="shared" si="54"/>
        <v>2833498.07424</v>
      </c>
      <c r="L242" s="163">
        <f t="shared" si="54"/>
        <v>2833498.07424</v>
      </c>
    </row>
    <row r="243" spans="1:12" s="25" customFormat="1" x14ac:dyDescent="0.25">
      <c r="B243" s="25">
        <v>8</v>
      </c>
      <c r="C243" s="163"/>
      <c r="D243" s="163"/>
      <c r="E243" s="163"/>
      <c r="F243" s="163"/>
      <c r="G243" s="163"/>
      <c r="H243" s="163"/>
      <c r="I243" s="163"/>
      <c r="J243" s="163">
        <f t="shared" si="54"/>
        <v>2833498.07424</v>
      </c>
      <c r="K243" s="163">
        <f t="shared" si="54"/>
        <v>2833498.07424</v>
      </c>
      <c r="L243" s="163">
        <f t="shared" si="54"/>
        <v>2833498.07424</v>
      </c>
    </row>
    <row r="244" spans="1:12" s="25" customFormat="1" x14ac:dyDescent="0.25">
      <c r="B244" s="25">
        <v>9</v>
      </c>
      <c r="C244" s="163"/>
      <c r="D244" s="163"/>
      <c r="E244" s="163"/>
      <c r="F244" s="163"/>
      <c r="G244" s="163"/>
      <c r="H244" s="163"/>
      <c r="I244" s="163"/>
      <c r="J244" s="163"/>
      <c r="K244" s="163">
        <f t="shared" si="54"/>
        <v>2833498.07424</v>
      </c>
      <c r="L244" s="163">
        <f t="shared" si="54"/>
        <v>2833498.07424</v>
      </c>
    </row>
    <row r="245" spans="1:12" s="25" customFormat="1" x14ac:dyDescent="0.25">
      <c r="B245" s="25">
        <v>10</v>
      </c>
      <c r="C245" s="163"/>
      <c r="D245" s="163"/>
      <c r="E245" s="163"/>
      <c r="F245" s="163"/>
      <c r="G245" s="163"/>
      <c r="H245" s="163"/>
      <c r="I245" s="163"/>
      <c r="J245" s="163"/>
      <c r="K245" s="163"/>
      <c r="L245" s="163">
        <f t="shared" si="54"/>
        <v>2833498.07424</v>
      </c>
    </row>
    <row r="246" spans="1:12" s="25" customFormat="1" x14ac:dyDescent="0.25">
      <c r="B246" s="25" t="s">
        <v>88</v>
      </c>
      <c r="C246" s="163">
        <f>SUM(C236:C245)</f>
        <v>2833498.07424</v>
      </c>
      <c r="D246" s="163">
        <f t="shared" ref="D246:L246" si="55">SUM(D236:D245)</f>
        <v>5666996.14848</v>
      </c>
      <c r="E246" s="163">
        <f t="shared" si="55"/>
        <v>8500494.2227200009</v>
      </c>
      <c r="F246" s="163">
        <f t="shared" si="55"/>
        <v>11333992.29696</v>
      </c>
      <c r="G246" s="163">
        <f t="shared" si="55"/>
        <v>14167490.371199999</v>
      </c>
      <c r="H246" s="163">
        <f t="shared" si="55"/>
        <v>17000988.445439998</v>
      </c>
      <c r="I246" s="163">
        <f t="shared" si="55"/>
        <v>19834486.519679997</v>
      </c>
      <c r="J246" s="163">
        <f t="shared" si="55"/>
        <v>22667984.593919996</v>
      </c>
      <c r="K246" s="163">
        <f t="shared" si="55"/>
        <v>25501482.668159995</v>
      </c>
      <c r="L246" s="163">
        <f t="shared" si="55"/>
        <v>28334980.742399994</v>
      </c>
    </row>
    <row r="247" spans="1:12" s="25" customFormat="1" x14ac:dyDescent="0.25">
      <c r="C247" s="164">
        <f>C236+NPV(0.05,C237:C245)</f>
        <v>2833498.07424</v>
      </c>
      <c r="D247" s="164">
        <f t="shared" ref="D247:L247" si="56">D236+NPV(0.05,D237:D245)</f>
        <v>5532067.6687542852</v>
      </c>
      <c r="E247" s="164">
        <f t="shared" si="56"/>
        <v>8102133.949244081</v>
      </c>
      <c r="F247" s="164">
        <f t="shared" si="56"/>
        <v>10549816.121139124</v>
      </c>
      <c r="G247" s="164">
        <f t="shared" si="56"/>
        <v>12880941.999134403</v>
      </c>
      <c r="H247" s="164">
        <f t="shared" si="56"/>
        <v>15101061.882939432</v>
      </c>
      <c r="I247" s="164">
        <f t="shared" si="56"/>
        <v>17215461.772277553</v>
      </c>
      <c r="J247" s="164">
        <f t="shared" si="56"/>
        <v>19229175.952599574</v>
      </c>
      <c r="K247" s="164">
        <f t="shared" si="56"/>
        <v>21146998.981477689</v>
      </c>
      <c r="L247" s="164">
        <f t="shared" si="56"/>
        <v>22973497.104218751</v>
      </c>
    </row>
    <row r="250" spans="1:12" s="25" customFormat="1" x14ac:dyDescent="0.25">
      <c r="A250" s="165" t="s">
        <v>153</v>
      </c>
    </row>
    <row r="251" spans="1:12" s="25" customFormat="1" x14ac:dyDescent="0.25">
      <c r="C251" s="25">
        <v>1</v>
      </c>
      <c r="D251" s="25">
        <v>2</v>
      </c>
      <c r="E251" s="25">
        <v>3</v>
      </c>
      <c r="F251" s="25">
        <v>4</v>
      </c>
      <c r="G251" s="25">
        <v>5</v>
      </c>
      <c r="H251" s="25">
        <v>6</v>
      </c>
      <c r="I251" s="25">
        <v>7</v>
      </c>
      <c r="J251" s="25">
        <v>8</v>
      </c>
      <c r="K251" s="25">
        <v>9</v>
      </c>
      <c r="L251" s="25">
        <v>10</v>
      </c>
    </row>
    <row r="252" spans="1:12" s="25" customFormat="1" x14ac:dyDescent="0.25">
      <c r="A252" s="25" t="str">
        <f>$B$8</f>
        <v>Sky Park Offices</v>
      </c>
      <c r="B252" s="25">
        <v>1</v>
      </c>
      <c r="C252" s="163">
        <f>$BQ$8/10</f>
        <v>3824116.4260000004</v>
      </c>
      <c r="D252" s="163">
        <f t="shared" ref="D252:L261" si="57">$BQ$8/10</f>
        <v>3824116.4260000004</v>
      </c>
      <c r="E252" s="163">
        <f t="shared" si="57"/>
        <v>3824116.4260000004</v>
      </c>
      <c r="F252" s="163">
        <f t="shared" si="57"/>
        <v>3824116.4260000004</v>
      </c>
      <c r="G252" s="163">
        <f t="shared" si="57"/>
        <v>3824116.4260000004</v>
      </c>
      <c r="H252" s="163">
        <f t="shared" si="57"/>
        <v>3824116.4260000004</v>
      </c>
      <c r="I252" s="163">
        <f t="shared" si="57"/>
        <v>3824116.4260000004</v>
      </c>
      <c r="J252" s="163">
        <f t="shared" si="57"/>
        <v>3824116.4260000004</v>
      </c>
      <c r="K252" s="163">
        <f t="shared" si="57"/>
        <v>3824116.4260000004</v>
      </c>
      <c r="L252" s="163">
        <f t="shared" si="57"/>
        <v>3824116.4260000004</v>
      </c>
    </row>
    <row r="253" spans="1:12" s="25" customFormat="1" x14ac:dyDescent="0.25">
      <c r="B253" s="25">
        <v>2</v>
      </c>
      <c r="C253" s="163"/>
      <c r="D253" s="163">
        <f t="shared" si="57"/>
        <v>3824116.4260000004</v>
      </c>
      <c r="E253" s="163">
        <f t="shared" si="57"/>
        <v>3824116.4260000004</v>
      </c>
      <c r="F253" s="163">
        <f t="shared" si="57"/>
        <v>3824116.4260000004</v>
      </c>
      <c r="G253" s="163">
        <f t="shared" si="57"/>
        <v>3824116.4260000004</v>
      </c>
      <c r="H253" s="163">
        <f t="shared" si="57"/>
        <v>3824116.4260000004</v>
      </c>
      <c r="I253" s="163">
        <f t="shared" si="57"/>
        <v>3824116.4260000004</v>
      </c>
      <c r="J253" s="163">
        <f t="shared" si="57"/>
        <v>3824116.4260000004</v>
      </c>
      <c r="K253" s="163">
        <f t="shared" si="57"/>
        <v>3824116.4260000004</v>
      </c>
      <c r="L253" s="163">
        <f t="shared" si="57"/>
        <v>3824116.4260000004</v>
      </c>
    </row>
    <row r="254" spans="1:12" s="25" customFormat="1" x14ac:dyDescent="0.25">
      <c r="B254" s="25">
        <v>3</v>
      </c>
      <c r="C254" s="163"/>
      <c r="D254" s="163"/>
      <c r="E254" s="163">
        <f t="shared" si="57"/>
        <v>3824116.4260000004</v>
      </c>
      <c r="F254" s="163">
        <f t="shared" si="57"/>
        <v>3824116.4260000004</v>
      </c>
      <c r="G254" s="163">
        <f t="shared" si="57"/>
        <v>3824116.4260000004</v>
      </c>
      <c r="H254" s="163">
        <f t="shared" si="57"/>
        <v>3824116.4260000004</v>
      </c>
      <c r="I254" s="163">
        <f t="shared" si="57"/>
        <v>3824116.4260000004</v>
      </c>
      <c r="J254" s="163">
        <f t="shared" si="57"/>
        <v>3824116.4260000004</v>
      </c>
      <c r="K254" s="163">
        <f t="shared" si="57"/>
        <v>3824116.4260000004</v>
      </c>
      <c r="L254" s="163">
        <f t="shared" si="57"/>
        <v>3824116.4260000004</v>
      </c>
    </row>
    <row r="255" spans="1:12" s="25" customFormat="1" x14ac:dyDescent="0.25">
      <c r="B255" s="25">
        <v>4</v>
      </c>
      <c r="C255" s="163"/>
      <c r="D255" s="163"/>
      <c r="E255" s="163"/>
      <c r="F255" s="163">
        <f t="shared" si="57"/>
        <v>3824116.4260000004</v>
      </c>
      <c r="G255" s="163">
        <f t="shared" si="57"/>
        <v>3824116.4260000004</v>
      </c>
      <c r="H255" s="163">
        <f t="shared" si="57"/>
        <v>3824116.4260000004</v>
      </c>
      <c r="I255" s="163">
        <f t="shared" si="57"/>
        <v>3824116.4260000004</v>
      </c>
      <c r="J255" s="163">
        <f t="shared" si="57"/>
        <v>3824116.4260000004</v>
      </c>
      <c r="K255" s="163">
        <f t="shared" si="57"/>
        <v>3824116.4260000004</v>
      </c>
      <c r="L255" s="163">
        <f t="shared" si="57"/>
        <v>3824116.4260000004</v>
      </c>
    </row>
    <row r="256" spans="1:12" s="25" customFormat="1" x14ac:dyDescent="0.25">
      <c r="B256" s="25">
        <v>5</v>
      </c>
      <c r="C256" s="163"/>
      <c r="D256" s="163"/>
      <c r="E256" s="163"/>
      <c r="F256" s="163"/>
      <c r="G256" s="163">
        <f t="shared" si="57"/>
        <v>3824116.4260000004</v>
      </c>
      <c r="H256" s="163">
        <f t="shared" si="57"/>
        <v>3824116.4260000004</v>
      </c>
      <c r="I256" s="163">
        <f t="shared" si="57"/>
        <v>3824116.4260000004</v>
      </c>
      <c r="J256" s="163">
        <f t="shared" si="57"/>
        <v>3824116.4260000004</v>
      </c>
      <c r="K256" s="163">
        <f t="shared" si="57"/>
        <v>3824116.4260000004</v>
      </c>
      <c r="L256" s="163">
        <f t="shared" si="57"/>
        <v>3824116.4260000004</v>
      </c>
    </row>
    <row r="257" spans="1:12" s="25" customFormat="1" x14ac:dyDescent="0.25">
      <c r="B257" s="25">
        <v>6</v>
      </c>
      <c r="C257" s="163"/>
      <c r="D257" s="163"/>
      <c r="E257" s="163"/>
      <c r="F257" s="163"/>
      <c r="G257" s="163"/>
      <c r="H257" s="163">
        <f t="shared" si="57"/>
        <v>3824116.4260000004</v>
      </c>
      <c r="I257" s="163">
        <f t="shared" si="57"/>
        <v>3824116.4260000004</v>
      </c>
      <c r="J257" s="163">
        <f t="shared" si="57"/>
        <v>3824116.4260000004</v>
      </c>
      <c r="K257" s="163">
        <f t="shared" si="57"/>
        <v>3824116.4260000004</v>
      </c>
      <c r="L257" s="163">
        <f t="shared" si="57"/>
        <v>3824116.4260000004</v>
      </c>
    </row>
    <row r="258" spans="1:12" s="25" customFormat="1" x14ac:dyDescent="0.25">
      <c r="B258" s="25">
        <v>7</v>
      </c>
      <c r="C258" s="163"/>
      <c r="D258" s="163"/>
      <c r="E258" s="163"/>
      <c r="F258" s="163"/>
      <c r="G258" s="163"/>
      <c r="H258" s="163"/>
      <c r="I258" s="163">
        <f t="shared" si="57"/>
        <v>3824116.4260000004</v>
      </c>
      <c r="J258" s="163">
        <f t="shared" si="57"/>
        <v>3824116.4260000004</v>
      </c>
      <c r="K258" s="163">
        <f t="shared" si="57"/>
        <v>3824116.4260000004</v>
      </c>
      <c r="L258" s="163">
        <f t="shared" si="57"/>
        <v>3824116.4260000004</v>
      </c>
    </row>
    <row r="259" spans="1:12" s="25" customFormat="1" x14ac:dyDescent="0.25">
      <c r="B259" s="25">
        <v>8</v>
      </c>
      <c r="C259" s="163"/>
      <c r="D259" s="163"/>
      <c r="E259" s="163"/>
      <c r="F259" s="163"/>
      <c r="G259" s="163"/>
      <c r="H259" s="163"/>
      <c r="I259" s="163"/>
      <c r="J259" s="163">
        <f t="shared" si="57"/>
        <v>3824116.4260000004</v>
      </c>
      <c r="K259" s="163">
        <f t="shared" si="57"/>
        <v>3824116.4260000004</v>
      </c>
      <c r="L259" s="163">
        <f t="shared" si="57"/>
        <v>3824116.4260000004</v>
      </c>
    </row>
    <row r="260" spans="1:12" s="25" customFormat="1" x14ac:dyDescent="0.25">
      <c r="B260" s="25">
        <v>9</v>
      </c>
      <c r="C260" s="163"/>
      <c r="D260" s="163"/>
      <c r="E260" s="163"/>
      <c r="F260" s="163"/>
      <c r="G260" s="163"/>
      <c r="H260" s="163"/>
      <c r="I260" s="163"/>
      <c r="J260" s="163"/>
      <c r="K260" s="163">
        <f t="shared" si="57"/>
        <v>3824116.4260000004</v>
      </c>
      <c r="L260" s="163">
        <f t="shared" si="57"/>
        <v>3824116.4260000004</v>
      </c>
    </row>
    <row r="261" spans="1:12" s="25" customFormat="1" x14ac:dyDescent="0.25">
      <c r="B261" s="25">
        <v>10</v>
      </c>
      <c r="C261" s="163"/>
      <c r="D261" s="163"/>
      <c r="E261" s="163"/>
      <c r="F261" s="163"/>
      <c r="G261" s="163"/>
      <c r="H261" s="163"/>
      <c r="I261" s="163"/>
      <c r="J261" s="163"/>
      <c r="K261" s="163"/>
      <c r="L261" s="163">
        <f t="shared" si="57"/>
        <v>3824116.4260000004</v>
      </c>
    </row>
    <row r="262" spans="1:12" s="25" customFormat="1" x14ac:dyDescent="0.25">
      <c r="B262" s="25" t="s">
        <v>88</v>
      </c>
      <c r="C262" s="163">
        <f>SUM(C252:C261)</f>
        <v>3824116.4260000004</v>
      </c>
      <c r="D262" s="163">
        <f t="shared" ref="D262:L262" si="58">SUM(D252:D261)</f>
        <v>7648232.8520000009</v>
      </c>
      <c r="E262" s="163">
        <f t="shared" si="58"/>
        <v>11472349.278000001</v>
      </c>
      <c r="F262" s="163">
        <f t="shared" si="58"/>
        <v>15296465.704000002</v>
      </c>
      <c r="G262" s="163">
        <f t="shared" si="58"/>
        <v>19120582.130000003</v>
      </c>
      <c r="H262" s="163">
        <f t="shared" si="58"/>
        <v>22944698.556000002</v>
      </c>
      <c r="I262" s="163">
        <f t="shared" si="58"/>
        <v>26768814.982000001</v>
      </c>
      <c r="J262" s="163">
        <f t="shared" si="58"/>
        <v>30592931.408</v>
      </c>
      <c r="K262" s="163">
        <f t="shared" si="58"/>
        <v>34417047.833999999</v>
      </c>
      <c r="L262" s="163">
        <f t="shared" si="58"/>
        <v>38241164.259999998</v>
      </c>
    </row>
    <row r="263" spans="1:12" s="25" customFormat="1" x14ac:dyDescent="0.25">
      <c r="C263" s="164">
        <f>C252+NPV(0.05,C253:C261)</f>
        <v>3824116.4260000004</v>
      </c>
      <c r="D263" s="164">
        <f t="shared" ref="D263:L263" si="59">D252+NPV(0.05,D253:D261)</f>
        <v>7466132.0698095243</v>
      </c>
      <c r="E263" s="164">
        <f t="shared" si="59"/>
        <v>10934718.397247165</v>
      </c>
      <c r="F263" s="164">
        <f t="shared" si="59"/>
        <v>14238133.947187778</v>
      </c>
      <c r="G263" s="164">
        <f t="shared" si="59"/>
        <v>17384243.994750265</v>
      </c>
      <c r="H263" s="164">
        <f t="shared" si="59"/>
        <v>20380539.278143108</v>
      </c>
      <c r="I263" s="164">
        <f t="shared" si="59"/>
        <v>23234153.83375534</v>
      </c>
      <c r="J263" s="164">
        <f t="shared" si="59"/>
        <v>25951881.981957465</v>
      </c>
      <c r="K263" s="164">
        <f t="shared" si="59"/>
        <v>28540194.504054725</v>
      </c>
      <c r="L263" s="164">
        <f t="shared" si="59"/>
        <v>31005254.048909262</v>
      </c>
    </row>
    <row r="264" spans="1:12" s="25" customFormat="1" x14ac:dyDescent="0.25"/>
    <row r="265" spans="1:12" s="25" customFormat="1" x14ac:dyDescent="0.25">
      <c r="C265" s="25">
        <v>1</v>
      </c>
      <c r="D265" s="25">
        <v>2</v>
      </c>
      <c r="E265" s="25">
        <v>3</v>
      </c>
      <c r="F265" s="25">
        <v>4</v>
      </c>
      <c r="G265" s="25">
        <v>5</v>
      </c>
      <c r="H265" s="25">
        <v>6</v>
      </c>
      <c r="I265" s="25">
        <v>7</v>
      </c>
      <c r="J265" s="25">
        <v>8</v>
      </c>
      <c r="K265" s="25">
        <v>9</v>
      </c>
      <c r="L265" s="25">
        <v>10</v>
      </c>
    </row>
    <row r="266" spans="1:12" s="25" customFormat="1" x14ac:dyDescent="0.25">
      <c r="A266" s="25" t="str">
        <f>$B$8</f>
        <v>Sky Park Offices</v>
      </c>
      <c r="B266" s="25">
        <v>1</v>
      </c>
      <c r="C266" s="163">
        <f>$BQ$9/10</f>
        <v>2637465.3949039998</v>
      </c>
      <c r="D266" s="163">
        <f t="shared" ref="D266:L275" si="60">$BQ$9/10</f>
        <v>2637465.3949039998</v>
      </c>
      <c r="E266" s="163">
        <f t="shared" si="60"/>
        <v>2637465.3949039998</v>
      </c>
      <c r="F266" s="163">
        <f t="shared" si="60"/>
        <v>2637465.3949039998</v>
      </c>
      <c r="G266" s="163">
        <f t="shared" si="60"/>
        <v>2637465.3949039998</v>
      </c>
      <c r="H266" s="163">
        <f t="shared" si="60"/>
        <v>2637465.3949039998</v>
      </c>
      <c r="I266" s="163">
        <f t="shared" si="60"/>
        <v>2637465.3949039998</v>
      </c>
      <c r="J266" s="163">
        <f t="shared" si="60"/>
        <v>2637465.3949039998</v>
      </c>
      <c r="K266" s="163">
        <f t="shared" si="60"/>
        <v>2637465.3949039998</v>
      </c>
      <c r="L266" s="163">
        <f t="shared" si="60"/>
        <v>2637465.3949039998</v>
      </c>
    </row>
    <row r="267" spans="1:12" s="25" customFormat="1" x14ac:dyDescent="0.25">
      <c r="B267" s="25">
        <v>2</v>
      </c>
      <c r="C267" s="163"/>
      <c r="D267" s="163">
        <f t="shared" si="60"/>
        <v>2637465.3949039998</v>
      </c>
      <c r="E267" s="163">
        <f t="shared" si="60"/>
        <v>2637465.3949039998</v>
      </c>
      <c r="F267" s="163">
        <f t="shared" si="60"/>
        <v>2637465.3949039998</v>
      </c>
      <c r="G267" s="163">
        <f t="shared" si="60"/>
        <v>2637465.3949039998</v>
      </c>
      <c r="H267" s="163">
        <f t="shared" si="60"/>
        <v>2637465.3949039998</v>
      </c>
      <c r="I267" s="163">
        <f t="shared" si="60"/>
        <v>2637465.3949039998</v>
      </c>
      <c r="J267" s="163">
        <f t="shared" si="60"/>
        <v>2637465.3949039998</v>
      </c>
      <c r="K267" s="163">
        <f t="shared" si="60"/>
        <v>2637465.3949039998</v>
      </c>
      <c r="L267" s="163">
        <f t="shared" si="60"/>
        <v>2637465.3949039998</v>
      </c>
    </row>
    <row r="268" spans="1:12" s="25" customFormat="1" x14ac:dyDescent="0.25">
      <c r="B268" s="25">
        <v>3</v>
      </c>
      <c r="C268" s="163"/>
      <c r="D268" s="163"/>
      <c r="E268" s="163">
        <f t="shared" si="60"/>
        <v>2637465.3949039998</v>
      </c>
      <c r="F268" s="163">
        <f t="shared" si="60"/>
        <v>2637465.3949039998</v>
      </c>
      <c r="G268" s="163">
        <f t="shared" si="60"/>
        <v>2637465.3949039998</v>
      </c>
      <c r="H268" s="163">
        <f t="shared" si="60"/>
        <v>2637465.3949039998</v>
      </c>
      <c r="I268" s="163">
        <f t="shared" si="60"/>
        <v>2637465.3949039998</v>
      </c>
      <c r="J268" s="163">
        <f t="shared" si="60"/>
        <v>2637465.3949039998</v>
      </c>
      <c r="K268" s="163">
        <f t="shared" si="60"/>
        <v>2637465.3949039998</v>
      </c>
      <c r="L268" s="163">
        <f t="shared" si="60"/>
        <v>2637465.3949039998</v>
      </c>
    </row>
    <row r="269" spans="1:12" s="25" customFormat="1" x14ac:dyDescent="0.25">
      <c r="B269" s="25">
        <v>4</v>
      </c>
      <c r="C269" s="163"/>
      <c r="D269" s="163"/>
      <c r="E269" s="163"/>
      <c r="F269" s="163">
        <f t="shared" si="60"/>
        <v>2637465.3949039998</v>
      </c>
      <c r="G269" s="163">
        <f t="shared" si="60"/>
        <v>2637465.3949039998</v>
      </c>
      <c r="H269" s="163">
        <f t="shared" si="60"/>
        <v>2637465.3949039998</v>
      </c>
      <c r="I269" s="163">
        <f t="shared" si="60"/>
        <v>2637465.3949039998</v>
      </c>
      <c r="J269" s="163">
        <f t="shared" si="60"/>
        <v>2637465.3949039998</v>
      </c>
      <c r="K269" s="163">
        <f t="shared" si="60"/>
        <v>2637465.3949039998</v>
      </c>
      <c r="L269" s="163">
        <f t="shared" si="60"/>
        <v>2637465.3949039998</v>
      </c>
    </row>
    <row r="270" spans="1:12" s="25" customFormat="1" x14ac:dyDescent="0.25">
      <c r="B270" s="25">
        <v>5</v>
      </c>
      <c r="C270" s="163"/>
      <c r="D270" s="163"/>
      <c r="E270" s="163"/>
      <c r="F270" s="163"/>
      <c r="G270" s="163">
        <f t="shared" si="60"/>
        <v>2637465.3949039998</v>
      </c>
      <c r="H270" s="163">
        <f t="shared" si="60"/>
        <v>2637465.3949039998</v>
      </c>
      <c r="I270" s="163">
        <f t="shared" si="60"/>
        <v>2637465.3949039998</v>
      </c>
      <c r="J270" s="163">
        <f t="shared" si="60"/>
        <v>2637465.3949039998</v>
      </c>
      <c r="K270" s="163">
        <f t="shared" si="60"/>
        <v>2637465.3949039998</v>
      </c>
      <c r="L270" s="163">
        <f t="shared" si="60"/>
        <v>2637465.3949039998</v>
      </c>
    </row>
    <row r="271" spans="1:12" s="25" customFormat="1" x14ac:dyDescent="0.25">
      <c r="B271" s="25">
        <v>6</v>
      </c>
      <c r="C271" s="163"/>
      <c r="D271" s="163"/>
      <c r="E271" s="163"/>
      <c r="F271" s="163"/>
      <c r="G271" s="163"/>
      <c r="H271" s="163">
        <f t="shared" si="60"/>
        <v>2637465.3949039998</v>
      </c>
      <c r="I271" s="163">
        <f t="shared" si="60"/>
        <v>2637465.3949039998</v>
      </c>
      <c r="J271" s="163">
        <f t="shared" si="60"/>
        <v>2637465.3949039998</v>
      </c>
      <c r="K271" s="163">
        <f t="shared" si="60"/>
        <v>2637465.3949039998</v>
      </c>
      <c r="L271" s="163">
        <f t="shared" si="60"/>
        <v>2637465.3949039998</v>
      </c>
    </row>
    <row r="272" spans="1:12" s="25" customFormat="1" x14ac:dyDescent="0.25">
      <c r="B272" s="25">
        <v>7</v>
      </c>
      <c r="C272" s="163"/>
      <c r="D272" s="163"/>
      <c r="E272" s="163"/>
      <c r="F272" s="163"/>
      <c r="G272" s="163"/>
      <c r="H272" s="163"/>
      <c r="I272" s="163">
        <f t="shared" si="60"/>
        <v>2637465.3949039998</v>
      </c>
      <c r="J272" s="163">
        <f t="shared" si="60"/>
        <v>2637465.3949039998</v>
      </c>
      <c r="K272" s="163">
        <f t="shared" si="60"/>
        <v>2637465.3949039998</v>
      </c>
      <c r="L272" s="163">
        <f t="shared" si="60"/>
        <v>2637465.3949039998</v>
      </c>
    </row>
    <row r="273" spans="1:12" s="25" customFormat="1" x14ac:dyDescent="0.25">
      <c r="B273" s="25">
        <v>8</v>
      </c>
      <c r="C273" s="163"/>
      <c r="D273" s="163"/>
      <c r="E273" s="163"/>
      <c r="F273" s="163"/>
      <c r="G273" s="163"/>
      <c r="H273" s="163"/>
      <c r="I273" s="163"/>
      <c r="J273" s="163">
        <f t="shared" si="60"/>
        <v>2637465.3949039998</v>
      </c>
      <c r="K273" s="163">
        <f t="shared" si="60"/>
        <v>2637465.3949039998</v>
      </c>
      <c r="L273" s="163">
        <f t="shared" si="60"/>
        <v>2637465.3949039998</v>
      </c>
    </row>
    <row r="274" spans="1:12" s="25" customFormat="1" x14ac:dyDescent="0.25">
      <c r="B274" s="25">
        <v>9</v>
      </c>
      <c r="C274" s="163"/>
      <c r="D274" s="163"/>
      <c r="E274" s="163"/>
      <c r="F274" s="163"/>
      <c r="G274" s="163"/>
      <c r="H274" s="163"/>
      <c r="I274" s="163"/>
      <c r="J274" s="163"/>
      <c r="K274" s="163">
        <f t="shared" si="60"/>
        <v>2637465.3949039998</v>
      </c>
      <c r="L274" s="163">
        <f t="shared" si="60"/>
        <v>2637465.3949039998</v>
      </c>
    </row>
    <row r="275" spans="1:12" s="25" customFormat="1" x14ac:dyDescent="0.25">
      <c r="B275" s="25">
        <v>10</v>
      </c>
      <c r="C275" s="163"/>
      <c r="D275" s="163"/>
      <c r="E275" s="163"/>
      <c r="F275" s="163"/>
      <c r="G275" s="163"/>
      <c r="H275" s="163"/>
      <c r="I275" s="163"/>
      <c r="J275" s="163"/>
      <c r="K275" s="163"/>
      <c r="L275" s="163">
        <f t="shared" si="60"/>
        <v>2637465.3949039998</v>
      </c>
    </row>
    <row r="276" spans="1:12" s="25" customFormat="1" x14ac:dyDescent="0.25">
      <c r="B276" s="25" t="s">
        <v>88</v>
      </c>
      <c r="C276" s="163">
        <f>SUM(C266:C275)</f>
        <v>2637465.3949039998</v>
      </c>
      <c r="D276" s="163">
        <f t="shared" ref="D276:L276" si="61">SUM(D266:D275)</f>
        <v>5274930.7898079995</v>
      </c>
      <c r="E276" s="163">
        <f t="shared" si="61"/>
        <v>7912396.1847119993</v>
      </c>
      <c r="F276" s="163">
        <f t="shared" si="61"/>
        <v>10549861.579615999</v>
      </c>
      <c r="G276" s="163">
        <f t="shared" si="61"/>
        <v>13187326.974519998</v>
      </c>
      <c r="H276" s="163">
        <f t="shared" si="61"/>
        <v>15824792.369423997</v>
      </c>
      <c r="I276" s="163">
        <f t="shared" si="61"/>
        <v>18462257.764327995</v>
      </c>
      <c r="J276" s="163">
        <f t="shared" si="61"/>
        <v>21099723.159231994</v>
      </c>
      <c r="K276" s="163">
        <f t="shared" si="61"/>
        <v>23737188.554135993</v>
      </c>
      <c r="L276" s="163">
        <f t="shared" si="61"/>
        <v>26374653.949039992</v>
      </c>
    </row>
    <row r="277" spans="1:12" s="25" customFormat="1" x14ac:dyDescent="0.25">
      <c r="C277" s="164">
        <f>C266+NPV(0.05,C267:C275)</f>
        <v>2637465.3949039998</v>
      </c>
      <c r="D277" s="164">
        <f t="shared" ref="D277:L277" si="62">D266+NPV(0.05,D267:D275)</f>
        <v>5149337.1995744761</v>
      </c>
      <c r="E277" s="164">
        <f t="shared" si="62"/>
        <v>7541596.0611654054</v>
      </c>
      <c r="F277" s="164">
        <f t="shared" si="62"/>
        <v>9819937.8341091461</v>
      </c>
      <c r="G277" s="164">
        <f t="shared" si="62"/>
        <v>11989787.141674615</v>
      </c>
      <c r="H277" s="164">
        <f t="shared" si="62"/>
        <v>14056310.291736968</v>
      </c>
      <c r="I277" s="164">
        <f t="shared" si="62"/>
        <v>16024427.577510633</v>
      </c>
      <c r="J277" s="164">
        <f t="shared" si="62"/>
        <v>17898824.992533173</v>
      </c>
      <c r="K277" s="164">
        <f t="shared" si="62"/>
        <v>19683965.387792736</v>
      </c>
      <c r="L277" s="164">
        <f t="shared" si="62"/>
        <v>21384099.097563747</v>
      </c>
    </row>
    <row r="278" spans="1:12" s="25" customFormat="1" x14ac:dyDescent="0.25"/>
    <row r="279" spans="1:12" s="25" customFormat="1" x14ac:dyDescent="0.25">
      <c r="C279" s="25">
        <v>1</v>
      </c>
      <c r="D279" s="25">
        <v>2</v>
      </c>
      <c r="E279" s="25">
        <v>3</v>
      </c>
      <c r="F279" s="25">
        <v>4</v>
      </c>
      <c r="G279" s="25">
        <v>5</v>
      </c>
      <c r="H279" s="25">
        <v>6</v>
      </c>
      <c r="I279" s="25">
        <v>7</v>
      </c>
      <c r="J279" s="25">
        <v>8</v>
      </c>
      <c r="K279" s="25">
        <v>9</v>
      </c>
      <c r="L279" s="25">
        <v>10</v>
      </c>
    </row>
    <row r="280" spans="1:12" s="25" customFormat="1" x14ac:dyDescent="0.25">
      <c r="A280" s="25" t="str">
        <f>$B$8</f>
        <v>Sky Park Offices</v>
      </c>
      <c r="B280" s="25">
        <v>1</v>
      </c>
      <c r="C280" s="163">
        <f>$BQ$10/10</f>
        <v>2804026.5839599995</v>
      </c>
      <c r="D280" s="163">
        <f t="shared" ref="D280:L289" si="63">$BQ$10/10</f>
        <v>2804026.5839599995</v>
      </c>
      <c r="E280" s="163">
        <f t="shared" si="63"/>
        <v>2804026.5839599995</v>
      </c>
      <c r="F280" s="163">
        <f t="shared" si="63"/>
        <v>2804026.5839599995</v>
      </c>
      <c r="G280" s="163">
        <f t="shared" si="63"/>
        <v>2804026.5839599995</v>
      </c>
      <c r="H280" s="163">
        <f t="shared" si="63"/>
        <v>2804026.5839599995</v>
      </c>
      <c r="I280" s="163">
        <f t="shared" si="63"/>
        <v>2804026.5839599995</v>
      </c>
      <c r="J280" s="163">
        <f t="shared" si="63"/>
        <v>2804026.5839599995</v>
      </c>
      <c r="K280" s="163">
        <f t="shared" si="63"/>
        <v>2804026.5839599995</v>
      </c>
      <c r="L280" s="163">
        <f t="shared" si="63"/>
        <v>2804026.5839599995</v>
      </c>
    </row>
    <row r="281" spans="1:12" s="25" customFormat="1" x14ac:dyDescent="0.25">
      <c r="B281" s="25">
        <v>2</v>
      </c>
      <c r="C281" s="163"/>
      <c r="D281" s="163">
        <f t="shared" si="63"/>
        <v>2804026.5839599995</v>
      </c>
      <c r="E281" s="163">
        <f t="shared" si="63"/>
        <v>2804026.5839599995</v>
      </c>
      <c r="F281" s="163">
        <f t="shared" si="63"/>
        <v>2804026.5839599995</v>
      </c>
      <c r="G281" s="163">
        <f t="shared" si="63"/>
        <v>2804026.5839599995</v>
      </c>
      <c r="H281" s="163">
        <f t="shared" si="63"/>
        <v>2804026.5839599995</v>
      </c>
      <c r="I281" s="163">
        <f t="shared" si="63"/>
        <v>2804026.5839599995</v>
      </c>
      <c r="J281" s="163">
        <f t="shared" si="63"/>
        <v>2804026.5839599995</v>
      </c>
      <c r="K281" s="163">
        <f t="shared" si="63"/>
        <v>2804026.5839599995</v>
      </c>
      <c r="L281" s="163">
        <f t="shared" si="63"/>
        <v>2804026.5839599995</v>
      </c>
    </row>
    <row r="282" spans="1:12" s="25" customFormat="1" x14ac:dyDescent="0.25">
      <c r="B282" s="25">
        <v>3</v>
      </c>
      <c r="C282" s="163"/>
      <c r="D282" s="163"/>
      <c r="E282" s="163">
        <f t="shared" si="63"/>
        <v>2804026.5839599995</v>
      </c>
      <c r="F282" s="163">
        <f t="shared" si="63"/>
        <v>2804026.5839599995</v>
      </c>
      <c r="G282" s="163">
        <f t="shared" si="63"/>
        <v>2804026.5839599995</v>
      </c>
      <c r="H282" s="163">
        <f t="shared" si="63"/>
        <v>2804026.5839599995</v>
      </c>
      <c r="I282" s="163">
        <f t="shared" si="63"/>
        <v>2804026.5839599995</v>
      </c>
      <c r="J282" s="163">
        <f t="shared" si="63"/>
        <v>2804026.5839599995</v>
      </c>
      <c r="K282" s="163">
        <f t="shared" si="63"/>
        <v>2804026.5839599995</v>
      </c>
      <c r="L282" s="163">
        <f t="shared" si="63"/>
        <v>2804026.5839599995</v>
      </c>
    </row>
    <row r="283" spans="1:12" s="25" customFormat="1" x14ac:dyDescent="0.25">
      <c r="B283" s="25">
        <v>4</v>
      </c>
      <c r="C283" s="163"/>
      <c r="D283" s="163"/>
      <c r="E283" s="163"/>
      <c r="F283" s="163">
        <f t="shared" si="63"/>
        <v>2804026.5839599995</v>
      </c>
      <c r="G283" s="163">
        <f t="shared" si="63"/>
        <v>2804026.5839599995</v>
      </c>
      <c r="H283" s="163">
        <f t="shared" si="63"/>
        <v>2804026.5839599995</v>
      </c>
      <c r="I283" s="163">
        <f t="shared" si="63"/>
        <v>2804026.5839599995</v>
      </c>
      <c r="J283" s="163">
        <f t="shared" si="63"/>
        <v>2804026.5839599995</v>
      </c>
      <c r="K283" s="163">
        <f t="shared" si="63"/>
        <v>2804026.5839599995</v>
      </c>
      <c r="L283" s="163">
        <f t="shared" si="63"/>
        <v>2804026.5839599995</v>
      </c>
    </row>
    <row r="284" spans="1:12" s="25" customFormat="1" x14ac:dyDescent="0.25">
      <c r="B284" s="25">
        <v>5</v>
      </c>
      <c r="C284" s="163"/>
      <c r="D284" s="163"/>
      <c r="E284" s="163"/>
      <c r="F284" s="163"/>
      <c r="G284" s="163">
        <f t="shared" si="63"/>
        <v>2804026.5839599995</v>
      </c>
      <c r="H284" s="163">
        <f t="shared" si="63"/>
        <v>2804026.5839599995</v>
      </c>
      <c r="I284" s="163">
        <f t="shared" si="63"/>
        <v>2804026.5839599995</v>
      </c>
      <c r="J284" s="163">
        <f t="shared" si="63"/>
        <v>2804026.5839599995</v>
      </c>
      <c r="K284" s="163">
        <f t="shared" si="63"/>
        <v>2804026.5839599995</v>
      </c>
      <c r="L284" s="163">
        <f t="shared" si="63"/>
        <v>2804026.5839599995</v>
      </c>
    </row>
    <row r="285" spans="1:12" s="25" customFormat="1" x14ac:dyDescent="0.25">
      <c r="B285" s="25">
        <v>6</v>
      </c>
      <c r="C285" s="163"/>
      <c r="D285" s="163"/>
      <c r="E285" s="163"/>
      <c r="F285" s="163"/>
      <c r="G285" s="163"/>
      <c r="H285" s="163">
        <f t="shared" si="63"/>
        <v>2804026.5839599995</v>
      </c>
      <c r="I285" s="163">
        <f t="shared" si="63"/>
        <v>2804026.5839599995</v>
      </c>
      <c r="J285" s="163">
        <f t="shared" si="63"/>
        <v>2804026.5839599995</v>
      </c>
      <c r="K285" s="163">
        <f t="shared" si="63"/>
        <v>2804026.5839599995</v>
      </c>
      <c r="L285" s="163">
        <f t="shared" si="63"/>
        <v>2804026.5839599995</v>
      </c>
    </row>
    <row r="286" spans="1:12" s="25" customFormat="1" x14ac:dyDescent="0.25">
      <c r="B286" s="25">
        <v>7</v>
      </c>
      <c r="C286" s="163"/>
      <c r="D286" s="163"/>
      <c r="E286" s="163"/>
      <c r="F286" s="163"/>
      <c r="G286" s="163"/>
      <c r="H286" s="163"/>
      <c r="I286" s="163">
        <f t="shared" si="63"/>
        <v>2804026.5839599995</v>
      </c>
      <c r="J286" s="163">
        <f t="shared" si="63"/>
        <v>2804026.5839599995</v>
      </c>
      <c r="K286" s="163">
        <f t="shared" si="63"/>
        <v>2804026.5839599995</v>
      </c>
      <c r="L286" s="163">
        <f t="shared" si="63"/>
        <v>2804026.5839599995</v>
      </c>
    </row>
    <row r="287" spans="1:12" s="25" customFormat="1" x14ac:dyDescent="0.25">
      <c r="B287" s="25">
        <v>8</v>
      </c>
      <c r="C287" s="163"/>
      <c r="D287" s="163"/>
      <c r="E287" s="163"/>
      <c r="F287" s="163"/>
      <c r="G287" s="163"/>
      <c r="H287" s="163"/>
      <c r="I287" s="163"/>
      <c r="J287" s="163">
        <f t="shared" si="63"/>
        <v>2804026.5839599995</v>
      </c>
      <c r="K287" s="163">
        <f t="shared" si="63"/>
        <v>2804026.5839599995</v>
      </c>
      <c r="L287" s="163">
        <f t="shared" si="63"/>
        <v>2804026.5839599995</v>
      </c>
    </row>
    <row r="288" spans="1:12" s="25" customFormat="1" x14ac:dyDescent="0.25">
      <c r="B288" s="25">
        <v>9</v>
      </c>
      <c r="C288" s="163"/>
      <c r="D288" s="163"/>
      <c r="E288" s="163"/>
      <c r="F288" s="163"/>
      <c r="G288" s="163"/>
      <c r="H288" s="163"/>
      <c r="I288" s="163"/>
      <c r="J288" s="163"/>
      <c r="K288" s="163">
        <f t="shared" si="63"/>
        <v>2804026.5839599995</v>
      </c>
      <c r="L288" s="163">
        <f t="shared" si="63"/>
        <v>2804026.5839599995</v>
      </c>
    </row>
    <row r="289" spans="1:12" s="25" customFormat="1" x14ac:dyDescent="0.25">
      <c r="B289" s="25">
        <v>10</v>
      </c>
      <c r="C289" s="163"/>
      <c r="D289" s="163"/>
      <c r="E289" s="163"/>
      <c r="F289" s="163"/>
      <c r="G289" s="163"/>
      <c r="H289" s="163"/>
      <c r="I289" s="163"/>
      <c r="J289" s="163"/>
      <c r="K289" s="163"/>
      <c r="L289" s="163">
        <f t="shared" si="63"/>
        <v>2804026.5839599995</v>
      </c>
    </row>
    <row r="290" spans="1:12" s="25" customFormat="1" x14ac:dyDescent="0.25">
      <c r="B290" s="25" t="s">
        <v>88</v>
      </c>
      <c r="C290" s="163">
        <f>SUM(C280:C289)</f>
        <v>2804026.5839599995</v>
      </c>
      <c r="D290" s="163">
        <f t="shared" ref="D290:L290" si="64">SUM(D280:D289)</f>
        <v>5608053.167919999</v>
      </c>
      <c r="E290" s="163">
        <f t="shared" si="64"/>
        <v>8412079.7518799976</v>
      </c>
      <c r="F290" s="163">
        <f t="shared" si="64"/>
        <v>11216106.335839998</v>
      </c>
      <c r="G290" s="163">
        <f t="shared" si="64"/>
        <v>14020132.919799998</v>
      </c>
      <c r="H290" s="163">
        <f t="shared" si="64"/>
        <v>16824159.503759999</v>
      </c>
      <c r="I290" s="163">
        <f t="shared" si="64"/>
        <v>19628186.087719999</v>
      </c>
      <c r="J290" s="163">
        <f t="shared" si="64"/>
        <v>22432212.67168</v>
      </c>
      <c r="K290" s="163">
        <f t="shared" si="64"/>
        <v>25236239.25564</v>
      </c>
      <c r="L290" s="163">
        <f t="shared" si="64"/>
        <v>28040265.839600001</v>
      </c>
    </row>
    <row r="291" spans="1:12" s="25" customFormat="1" x14ac:dyDescent="0.25">
      <c r="C291" s="164">
        <f>C280+NPV(0.05,C281:C289)</f>
        <v>2804026.5839599995</v>
      </c>
      <c r="D291" s="164">
        <f t="shared" ref="D291:L291" si="65">D280+NPV(0.05,D281:D289)</f>
        <v>5474528.0924933329</v>
      </c>
      <c r="E291" s="164">
        <f t="shared" si="65"/>
        <v>8017862.8625250785</v>
      </c>
      <c r="F291" s="164">
        <f t="shared" si="65"/>
        <v>10440086.453031503</v>
      </c>
      <c r="G291" s="164">
        <f t="shared" si="65"/>
        <v>12746966.063037619</v>
      </c>
      <c r="H291" s="164">
        <f t="shared" si="65"/>
        <v>14943994.263043448</v>
      </c>
      <c r="I291" s="164">
        <f t="shared" si="65"/>
        <v>17036402.072572805</v>
      </c>
      <c r="J291" s="164">
        <f t="shared" si="65"/>
        <v>19029171.414981719</v>
      </c>
      <c r="K291" s="164">
        <f t="shared" si="65"/>
        <v>20927046.979180686</v>
      </c>
      <c r="L291" s="164">
        <f t="shared" si="65"/>
        <v>22734547.516513031</v>
      </c>
    </row>
    <row r="292" spans="1:12" s="25" customFormat="1" x14ac:dyDescent="0.25"/>
    <row r="293" spans="1:12" s="25" customFormat="1" x14ac:dyDescent="0.25">
      <c r="C293" s="25">
        <v>1</v>
      </c>
      <c r="D293" s="25">
        <v>2</v>
      </c>
      <c r="E293" s="25">
        <v>3</v>
      </c>
      <c r="F293" s="25">
        <v>4</v>
      </c>
      <c r="G293" s="25">
        <v>5</v>
      </c>
      <c r="H293" s="25">
        <v>6</v>
      </c>
      <c r="I293" s="25">
        <v>7</v>
      </c>
      <c r="J293" s="25">
        <v>8</v>
      </c>
      <c r="K293" s="25">
        <v>9</v>
      </c>
      <c r="L293" s="25">
        <v>10</v>
      </c>
    </row>
    <row r="294" spans="1:12" s="25" customFormat="1" x14ac:dyDescent="0.25">
      <c r="A294" s="25" t="str">
        <f>$B$8</f>
        <v>Sky Park Offices</v>
      </c>
      <c r="B294" s="25">
        <v>1</v>
      </c>
      <c r="C294" s="163">
        <f>$BQ$11/10</f>
        <v>2699451.6778159998</v>
      </c>
      <c r="D294" s="163">
        <f t="shared" ref="D294:L303" si="66">$BQ$11/10</f>
        <v>2699451.6778159998</v>
      </c>
      <c r="E294" s="163">
        <f t="shared" si="66"/>
        <v>2699451.6778159998</v>
      </c>
      <c r="F294" s="163">
        <f t="shared" si="66"/>
        <v>2699451.6778159998</v>
      </c>
      <c r="G294" s="163">
        <f t="shared" si="66"/>
        <v>2699451.6778159998</v>
      </c>
      <c r="H294" s="163">
        <f t="shared" si="66"/>
        <v>2699451.6778159998</v>
      </c>
      <c r="I294" s="163">
        <f t="shared" si="66"/>
        <v>2699451.6778159998</v>
      </c>
      <c r="J294" s="163">
        <f t="shared" si="66"/>
        <v>2699451.6778159998</v>
      </c>
      <c r="K294" s="163">
        <f t="shared" si="66"/>
        <v>2699451.6778159998</v>
      </c>
      <c r="L294" s="163">
        <f t="shared" si="66"/>
        <v>2699451.6778159998</v>
      </c>
    </row>
    <row r="295" spans="1:12" s="25" customFormat="1" x14ac:dyDescent="0.25">
      <c r="B295" s="25">
        <v>2</v>
      </c>
      <c r="C295" s="163"/>
      <c r="D295" s="163">
        <f t="shared" si="66"/>
        <v>2699451.6778159998</v>
      </c>
      <c r="E295" s="163">
        <f t="shared" si="66"/>
        <v>2699451.6778159998</v>
      </c>
      <c r="F295" s="163">
        <f t="shared" si="66"/>
        <v>2699451.6778159998</v>
      </c>
      <c r="G295" s="163">
        <f t="shared" si="66"/>
        <v>2699451.6778159998</v>
      </c>
      <c r="H295" s="163">
        <f t="shared" si="66"/>
        <v>2699451.6778159998</v>
      </c>
      <c r="I295" s="163">
        <f t="shared" si="66"/>
        <v>2699451.6778159998</v>
      </c>
      <c r="J295" s="163">
        <f t="shared" si="66"/>
        <v>2699451.6778159998</v>
      </c>
      <c r="K295" s="163">
        <f t="shared" si="66"/>
        <v>2699451.6778159998</v>
      </c>
      <c r="L295" s="163">
        <f t="shared" si="66"/>
        <v>2699451.6778159998</v>
      </c>
    </row>
    <row r="296" spans="1:12" s="25" customFormat="1" x14ac:dyDescent="0.25">
      <c r="B296" s="25">
        <v>3</v>
      </c>
      <c r="C296" s="163"/>
      <c r="D296" s="163"/>
      <c r="E296" s="163">
        <f t="shared" si="66"/>
        <v>2699451.6778159998</v>
      </c>
      <c r="F296" s="163">
        <f t="shared" si="66"/>
        <v>2699451.6778159998</v>
      </c>
      <c r="G296" s="163">
        <f t="shared" si="66"/>
        <v>2699451.6778159998</v>
      </c>
      <c r="H296" s="163">
        <f t="shared" si="66"/>
        <v>2699451.6778159998</v>
      </c>
      <c r="I296" s="163">
        <f t="shared" si="66"/>
        <v>2699451.6778159998</v>
      </c>
      <c r="J296" s="163">
        <f t="shared" si="66"/>
        <v>2699451.6778159998</v>
      </c>
      <c r="K296" s="163">
        <f t="shared" si="66"/>
        <v>2699451.6778159998</v>
      </c>
      <c r="L296" s="163">
        <f t="shared" si="66"/>
        <v>2699451.6778159998</v>
      </c>
    </row>
    <row r="297" spans="1:12" s="25" customFormat="1" x14ac:dyDescent="0.25">
      <c r="B297" s="25">
        <v>4</v>
      </c>
      <c r="C297" s="163"/>
      <c r="D297" s="163"/>
      <c r="E297" s="163"/>
      <c r="F297" s="163">
        <f t="shared" si="66"/>
        <v>2699451.6778159998</v>
      </c>
      <c r="G297" s="163">
        <f t="shared" si="66"/>
        <v>2699451.6778159998</v>
      </c>
      <c r="H297" s="163">
        <f t="shared" si="66"/>
        <v>2699451.6778159998</v>
      </c>
      <c r="I297" s="163">
        <f t="shared" si="66"/>
        <v>2699451.6778159998</v>
      </c>
      <c r="J297" s="163">
        <f t="shared" si="66"/>
        <v>2699451.6778159998</v>
      </c>
      <c r="K297" s="163">
        <f t="shared" si="66"/>
        <v>2699451.6778159998</v>
      </c>
      <c r="L297" s="163">
        <f t="shared" si="66"/>
        <v>2699451.6778159998</v>
      </c>
    </row>
    <row r="298" spans="1:12" s="25" customFormat="1" x14ac:dyDescent="0.25">
      <c r="B298" s="25">
        <v>5</v>
      </c>
      <c r="C298" s="163"/>
      <c r="D298" s="163"/>
      <c r="E298" s="163"/>
      <c r="F298" s="163"/>
      <c r="G298" s="163">
        <f t="shared" si="66"/>
        <v>2699451.6778159998</v>
      </c>
      <c r="H298" s="163">
        <f t="shared" si="66"/>
        <v>2699451.6778159998</v>
      </c>
      <c r="I298" s="163">
        <f t="shared" si="66"/>
        <v>2699451.6778159998</v>
      </c>
      <c r="J298" s="163">
        <f t="shared" si="66"/>
        <v>2699451.6778159998</v>
      </c>
      <c r="K298" s="163">
        <f t="shared" si="66"/>
        <v>2699451.6778159998</v>
      </c>
      <c r="L298" s="163">
        <f t="shared" si="66"/>
        <v>2699451.6778159998</v>
      </c>
    </row>
    <row r="299" spans="1:12" s="25" customFormat="1" x14ac:dyDescent="0.25">
      <c r="B299" s="25">
        <v>6</v>
      </c>
      <c r="C299" s="163"/>
      <c r="D299" s="163"/>
      <c r="E299" s="163"/>
      <c r="F299" s="163"/>
      <c r="G299" s="163"/>
      <c r="H299" s="163">
        <f t="shared" si="66"/>
        <v>2699451.6778159998</v>
      </c>
      <c r="I299" s="163">
        <f t="shared" si="66"/>
        <v>2699451.6778159998</v>
      </c>
      <c r="J299" s="163">
        <f t="shared" si="66"/>
        <v>2699451.6778159998</v>
      </c>
      <c r="K299" s="163">
        <f t="shared" si="66"/>
        <v>2699451.6778159998</v>
      </c>
      <c r="L299" s="163">
        <f t="shared" si="66"/>
        <v>2699451.6778159998</v>
      </c>
    </row>
    <row r="300" spans="1:12" s="25" customFormat="1" x14ac:dyDescent="0.25">
      <c r="B300" s="25">
        <v>7</v>
      </c>
      <c r="C300" s="163"/>
      <c r="D300" s="163"/>
      <c r="E300" s="163"/>
      <c r="F300" s="163"/>
      <c r="G300" s="163"/>
      <c r="H300" s="163"/>
      <c r="I300" s="163">
        <f t="shared" si="66"/>
        <v>2699451.6778159998</v>
      </c>
      <c r="J300" s="163">
        <f t="shared" si="66"/>
        <v>2699451.6778159998</v>
      </c>
      <c r="K300" s="163">
        <f t="shared" si="66"/>
        <v>2699451.6778159998</v>
      </c>
      <c r="L300" s="163">
        <f t="shared" si="66"/>
        <v>2699451.6778159998</v>
      </c>
    </row>
    <row r="301" spans="1:12" s="25" customFormat="1" x14ac:dyDescent="0.25">
      <c r="B301" s="25">
        <v>8</v>
      </c>
      <c r="C301" s="163"/>
      <c r="D301" s="163"/>
      <c r="E301" s="163"/>
      <c r="F301" s="163"/>
      <c r="G301" s="163"/>
      <c r="H301" s="163"/>
      <c r="I301" s="163"/>
      <c r="J301" s="163">
        <f t="shared" si="66"/>
        <v>2699451.6778159998</v>
      </c>
      <c r="K301" s="163">
        <f t="shared" si="66"/>
        <v>2699451.6778159998</v>
      </c>
      <c r="L301" s="163">
        <f t="shared" si="66"/>
        <v>2699451.6778159998</v>
      </c>
    </row>
    <row r="302" spans="1:12" s="25" customFormat="1" x14ac:dyDescent="0.25">
      <c r="B302" s="25">
        <v>9</v>
      </c>
      <c r="C302" s="163"/>
      <c r="D302" s="163"/>
      <c r="E302" s="163"/>
      <c r="F302" s="163"/>
      <c r="G302" s="163"/>
      <c r="H302" s="163"/>
      <c r="I302" s="163"/>
      <c r="J302" s="163"/>
      <c r="K302" s="163">
        <f t="shared" si="66"/>
        <v>2699451.6778159998</v>
      </c>
      <c r="L302" s="163">
        <f t="shared" si="66"/>
        <v>2699451.6778159998</v>
      </c>
    </row>
    <row r="303" spans="1:12" s="25" customFormat="1" x14ac:dyDescent="0.25">
      <c r="B303" s="25">
        <v>10</v>
      </c>
      <c r="C303" s="163"/>
      <c r="D303" s="163"/>
      <c r="E303" s="163"/>
      <c r="F303" s="163"/>
      <c r="G303" s="163"/>
      <c r="H303" s="163"/>
      <c r="I303" s="163"/>
      <c r="J303" s="163"/>
      <c r="K303" s="163"/>
      <c r="L303" s="163">
        <f t="shared" si="66"/>
        <v>2699451.6778159998</v>
      </c>
    </row>
    <row r="304" spans="1:12" s="25" customFormat="1" x14ac:dyDescent="0.25">
      <c r="B304" s="25" t="s">
        <v>88</v>
      </c>
      <c r="C304" s="163">
        <f>SUM(C294:C303)</f>
        <v>2699451.6778159998</v>
      </c>
      <c r="D304" s="163">
        <f t="shared" ref="D304:L304" si="67">SUM(D294:D303)</f>
        <v>5398903.3556319997</v>
      </c>
      <c r="E304" s="163">
        <f t="shared" si="67"/>
        <v>8098355.0334479995</v>
      </c>
      <c r="F304" s="163">
        <f t="shared" si="67"/>
        <v>10797806.711263999</v>
      </c>
      <c r="G304" s="163">
        <f t="shared" si="67"/>
        <v>13497258.389079999</v>
      </c>
      <c r="H304" s="163">
        <f t="shared" si="67"/>
        <v>16196710.066895999</v>
      </c>
      <c r="I304" s="163">
        <f t="shared" si="67"/>
        <v>18896161.744711999</v>
      </c>
      <c r="J304" s="163">
        <f t="shared" si="67"/>
        <v>21595613.422527999</v>
      </c>
      <c r="K304" s="163">
        <f t="shared" si="67"/>
        <v>24295065.100343999</v>
      </c>
      <c r="L304" s="163">
        <f t="shared" si="67"/>
        <v>26994516.778159998</v>
      </c>
    </row>
    <row r="305" spans="1:12" s="25" customFormat="1" x14ac:dyDescent="0.25">
      <c r="C305" s="164">
        <f>C294+NPV(0.05,C295:C303)</f>
        <v>2699451.6778159998</v>
      </c>
      <c r="D305" s="164">
        <f t="shared" ref="D305:L305" si="68">D294+NPV(0.05,D295:D303)</f>
        <v>5270358.0376407616</v>
      </c>
      <c r="E305" s="164">
        <f t="shared" si="68"/>
        <v>7718840.2850929154</v>
      </c>
      <c r="F305" s="164">
        <f t="shared" si="68"/>
        <v>10050728.139809253</v>
      </c>
      <c r="G305" s="164">
        <f t="shared" si="68"/>
        <v>12271573.715729574</v>
      </c>
      <c r="H305" s="164">
        <f t="shared" si="68"/>
        <v>14386664.740415594</v>
      </c>
      <c r="I305" s="164">
        <f t="shared" si="68"/>
        <v>16401037.144878469</v>
      </c>
      <c r="J305" s="164">
        <f t="shared" si="68"/>
        <v>18319487.053890731</v>
      </c>
      <c r="K305" s="164">
        <f t="shared" si="68"/>
        <v>20146582.205330983</v>
      </c>
      <c r="L305" s="164">
        <f t="shared" si="68"/>
        <v>21886672.825750269</v>
      </c>
    </row>
    <row r="306" spans="1:12" s="25" customFormat="1" x14ac:dyDescent="0.25"/>
    <row r="307" spans="1:12" s="25" customFormat="1" x14ac:dyDescent="0.25">
      <c r="C307" s="25">
        <v>1</v>
      </c>
      <c r="D307" s="25">
        <v>2</v>
      </c>
      <c r="E307" s="25">
        <v>3</v>
      </c>
      <c r="F307" s="25">
        <v>4</v>
      </c>
      <c r="G307" s="25">
        <v>5</v>
      </c>
      <c r="H307" s="25">
        <v>6</v>
      </c>
      <c r="I307" s="25">
        <v>7</v>
      </c>
      <c r="J307" s="25">
        <v>8</v>
      </c>
      <c r="K307" s="25">
        <v>9</v>
      </c>
      <c r="L307" s="25">
        <v>10</v>
      </c>
    </row>
    <row r="308" spans="1:12" s="25" customFormat="1" x14ac:dyDescent="0.25">
      <c r="A308" s="25" t="str">
        <f>$B$8</f>
        <v>Sky Park Offices</v>
      </c>
      <c r="B308" s="25">
        <v>1</v>
      </c>
      <c r="C308" s="163">
        <f>$BQ$12/10</f>
        <v>2550148.266816</v>
      </c>
      <c r="D308" s="163">
        <f t="shared" ref="D308:L317" si="69">$BQ$12/10</f>
        <v>2550148.266816</v>
      </c>
      <c r="E308" s="163">
        <f t="shared" si="69"/>
        <v>2550148.266816</v>
      </c>
      <c r="F308" s="163">
        <f t="shared" si="69"/>
        <v>2550148.266816</v>
      </c>
      <c r="G308" s="163">
        <f t="shared" si="69"/>
        <v>2550148.266816</v>
      </c>
      <c r="H308" s="163">
        <f t="shared" si="69"/>
        <v>2550148.266816</v>
      </c>
      <c r="I308" s="163">
        <f t="shared" si="69"/>
        <v>2550148.266816</v>
      </c>
      <c r="J308" s="163">
        <f t="shared" si="69"/>
        <v>2550148.266816</v>
      </c>
      <c r="K308" s="163">
        <f t="shared" si="69"/>
        <v>2550148.266816</v>
      </c>
      <c r="L308" s="163">
        <f t="shared" si="69"/>
        <v>2550148.266816</v>
      </c>
    </row>
    <row r="309" spans="1:12" s="25" customFormat="1" x14ac:dyDescent="0.25">
      <c r="B309" s="25">
        <v>2</v>
      </c>
      <c r="C309" s="163"/>
      <c r="D309" s="163">
        <f t="shared" si="69"/>
        <v>2550148.266816</v>
      </c>
      <c r="E309" s="163">
        <f t="shared" si="69"/>
        <v>2550148.266816</v>
      </c>
      <c r="F309" s="163">
        <f t="shared" si="69"/>
        <v>2550148.266816</v>
      </c>
      <c r="G309" s="163">
        <f t="shared" si="69"/>
        <v>2550148.266816</v>
      </c>
      <c r="H309" s="163">
        <f t="shared" si="69"/>
        <v>2550148.266816</v>
      </c>
      <c r="I309" s="163">
        <f t="shared" si="69"/>
        <v>2550148.266816</v>
      </c>
      <c r="J309" s="163">
        <f t="shared" si="69"/>
        <v>2550148.266816</v>
      </c>
      <c r="K309" s="163">
        <f t="shared" si="69"/>
        <v>2550148.266816</v>
      </c>
      <c r="L309" s="163">
        <f t="shared" si="69"/>
        <v>2550148.266816</v>
      </c>
    </row>
    <row r="310" spans="1:12" s="25" customFormat="1" x14ac:dyDescent="0.25">
      <c r="B310" s="25">
        <v>3</v>
      </c>
      <c r="C310" s="163"/>
      <c r="D310" s="163"/>
      <c r="E310" s="163">
        <f t="shared" si="69"/>
        <v>2550148.266816</v>
      </c>
      <c r="F310" s="163">
        <f t="shared" si="69"/>
        <v>2550148.266816</v>
      </c>
      <c r="G310" s="163">
        <f t="shared" si="69"/>
        <v>2550148.266816</v>
      </c>
      <c r="H310" s="163">
        <f t="shared" si="69"/>
        <v>2550148.266816</v>
      </c>
      <c r="I310" s="163">
        <f t="shared" si="69"/>
        <v>2550148.266816</v>
      </c>
      <c r="J310" s="163">
        <f t="shared" si="69"/>
        <v>2550148.266816</v>
      </c>
      <c r="K310" s="163">
        <f t="shared" si="69"/>
        <v>2550148.266816</v>
      </c>
      <c r="L310" s="163">
        <f t="shared" si="69"/>
        <v>2550148.266816</v>
      </c>
    </row>
    <row r="311" spans="1:12" s="25" customFormat="1" x14ac:dyDescent="0.25">
      <c r="B311" s="25">
        <v>4</v>
      </c>
      <c r="C311" s="163"/>
      <c r="D311" s="163"/>
      <c r="E311" s="163"/>
      <c r="F311" s="163">
        <f t="shared" si="69"/>
        <v>2550148.266816</v>
      </c>
      <c r="G311" s="163">
        <f t="shared" si="69"/>
        <v>2550148.266816</v>
      </c>
      <c r="H311" s="163">
        <f t="shared" si="69"/>
        <v>2550148.266816</v>
      </c>
      <c r="I311" s="163">
        <f t="shared" si="69"/>
        <v>2550148.266816</v>
      </c>
      <c r="J311" s="163">
        <f t="shared" si="69"/>
        <v>2550148.266816</v>
      </c>
      <c r="K311" s="163">
        <f t="shared" si="69"/>
        <v>2550148.266816</v>
      </c>
      <c r="L311" s="163">
        <f t="shared" si="69"/>
        <v>2550148.266816</v>
      </c>
    </row>
    <row r="312" spans="1:12" s="25" customFormat="1" x14ac:dyDescent="0.25">
      <c r="B312" s="25">
        <v>5</v>
      </c>
      <c r="C312" s="163"/>
      <c r="D312" s="163"/>
      <c r="E312" s="163"/>
      <c r="F312" s="163"/>
      <c r="G312" s="163">
        <f t="shared" si="69"/>
        <v>2550148.266816</v>
      </c>
      <c r="H312" s="163">
        <f t="shared" si="69"/>
        <v>2550148.266816</v>
      </c>
      <c r="I312" s="163">
        <f t="shared" si="69"/>
        <v>2550148.266816</v>
      </c>
      <c r="J312" s="163">
        <f t="shared" si="69"/>
        <v>2550148.266816</v>
      </c>
      <c r="K312" s="163">
        <f t="shared" si="69"/>
        <v>2550148.266816</v>
      </c>
      <c r="L312" s="163">
        <f t="shared" si="69"/>
        <v>2550148.266816</v>
      </c>
    </row>
    <row r="313" spans="1:12" s="25" customFormat="1" x14ac:dyDescent="0.25">
      <c r="B313" s="25">
        <v>6</v>
      </c>
      <c r="C313" s="163"/>
      <c r="D313" s="163"/>
      <c r="E313" s="163"/>
      <c r="F313" s="163"/>
      <c r="G313" s="163"/>
      <c r="H313" s="163">
        <f t="shared" si="69"/>
        <v>2550148.266816</v>
      </c>
      <c r="I313" s="163">
        <f t="shared" si="69"/>
        <v>2550148.266816</v>
      </c>
      <c r="J313" s="163">
        <f t="shared" si="69"/>
        <v>2550148.266816</v>
      </c>
      <c r="K313" s="163">
        <f t="shared" si="69"/>
        <v>2550148.266816</v>
      </c>
      <c r="L313" s="163">
        <f t="shared" si="69"/>
        <v>2550148.266816</v>
      </c>
    </row>
    <row r="314" spans="1:12" s="25" customFormat="1" x14ac:dyDescent="0.25">
      <c r="B314" s="25">
        <v>7</v>
      </c>
      <c r="C314" s="163"/>
      <c r="D314" s="163"/>
      <c r="E314" s="163"/>
      <c r="F314" s="163"/>
      <c r="G314" s="163"/>
      <c r="H314" s="163"/>
      <c r="I314" s="163">
        <f t="shared" si="69"/>
        <v>2550148.266816</v>
      </c>
      <c r="J314" s="163">
        <f t="shared" si="69"/>
        <v>2550148.266816</v>
      </c>
      <c r="K314" s="163">
        <f t="shared" si="69"/>
        <v>2550148.266816</v>
      </c>
      <c r="L314" s="163">
        <f t="shared" si="69"/>
        <v>2550148.266816</v>
      </c>
    </row>
    <row r="315" spans="1:12" s="25" customFormat="1" x14ac:dyDescent="0.25">
      <c r="B315" s="25">
        <v>8</v>
      </c>
      <c r="C315" s="163"/>
      <c r="D315" s="163"/>
      <c r="E315" s="163"/>
      <c r="F315" s="163"/>
      <c r="G315" s="163"/>
      <c r="H315" s="163"/>
      <c r="I315" s="163"/>
      <c r="J315" s="163">
        <f t="shared" si="69"/>
        <v>2550148.266816</v>
      </c>
      <c r="K315" s="163">
        <f t="shared" si="69"/>
        <v>2550148.266816</v>
      </c>
      <c r="L315" s="163">
        <f t="shared" si="69"/>
        <v>2550148.266816</v>
      </c>
    </row>
    <row r="316" spans="1:12" s="25" customFormat="1" x14ac:dyDescent="0.25">
      <c r="B316" s="25">
        <v>9</v>
      </c>
      <c r="C316" s="163"/>
      <c r="D316" s="163"/>
      <c r="E316" s="163"/>
      <c r="F316" s="163"/>
      <c r="G316" s="163"/>
      <c r="H316" s="163"/>
      <c r="I316" s="163"/>
      <c r="J316" s="163"/>
      <c r="K316" s="163">
        <f t="shared" si="69"/>
        <v>2550148.266816</v>
      </c>
      <c r="L316" s="163">
        <f t="shared" si="69"/>
        <v>2550148.266816</v>
      </c>
    </row>
    <row r="317" spans="1:12" s="25" customFormat="1" x14ac:dyDescent="0.25">
      <c r="B317" s="25">
        <v>10</v>
      </c>
      <c r="C317" s="163"/>
      <c r="D317" s="163"/>
      <c r="E317" s="163"/>
      <c r="F317" s="163"/>
      <c r="G317" s="163"/>
      <c r="H317" s="163"/>
      <c r="I317" s="163"/>
      <c r="J317" s="163"/>
      <c r="K317" s="163"/>
      <c r="L317" s="163">
        <f t="shared" si="69"/>
        <v>2550148.266816</v>
      </c>
    </row>
    <row r="318" spans="1:12" s="25" customFormat="1" x14ac:dyDescent="0.25">
      <c r="B318" s="25" t="s">
        <v>88</v>
      </c>
      <c r="C318" s="163">
        <f>SUM(C308:C317)</f>
        <v>2550148.266816</v>
      </c>
      <c r="D318" s="163">
        <f t="shared" ref="D318:L318" si="70">SUM(D308:D317)</f>
        <v>5100296.533632</v>
      </c>
      <c r="E318" s="163">
        <f t="shared" si="70"/>
        <v>7650444.8004480004</v>
      </c>
      <c r="F318" s="163">
        <f t="shared" si="70"/>
        <v>10200593.067264</v>
      </c>
      <c r="G318" s="163">
        <f t="shared" si="70"/>
        <v>12750741.334079999</v>
      </c>
      <c r="H318" s="163">
        <f t="shared" si="70"/>
        <v>15300889.600895999</v>
      </c>
      <c r="I318" s="163">
        <f t="shared" si="70"/>
        <v>17851037.867711999</v>
      </c>
      <c r="J318" s="163">
        <f t="shared" si="70"/>
        <v>20401186.134528</v>
      </c>
      <c r="K318" s="163">
        <f t="shared" si="70"/>
        <v>22951334.401344001</v>
      </c>
      <c r="L318" s="163">
        <f t="shared" si="70"/>
        <v>25501482.668160003</v>
      </c>
    </row>
    <row r="319" spans="1:12" s="25" customFormat="1" x14ac:dyDescent="0.25">
      <c r="C319" s="164">
        <f>C308+NPV(0.05,C309:C317)</f>
        <v>2550148.266816</v>
      </c>
      <c r="D319" s="164">
        <f t="shared" ref="D319:L319" si="71">D308+NPV(0.05,D309:D317)</f>
        <v>4978860.9018788571</v>
      </c>
      <c r="E319" s="164">
        <f t="shared" si="71"/>
        <v>7291920.5543196723</v>
      </c>
      <c r="F319" s="164">
        <f t="shared" si="71"/>
        <v>9494834.5090252124</v>
      </c>
      <c r="G319" s="164">
        <f t="shared" si="71"/>
        <v>11592847.799220962</v>
      </c>
      <c r="H319" s="164">
        <f t="shared" si="71"/>
        <v>13590955.694645489</v>
      </c>
      <c r="I319" s="164">
        <f t="shared" si="71"/>
        <v>15493915.595049798</v>
      </c>
      <c r="J319" s="164">
        <f t="shared" si="71"/>
        <v>17306258.357339617</v>
      </c>
      <c r="K319" s="164">
        <f t="shared" si="71"/>
        <v>19032299.08332992</v>
      </c>
      <c r="L319" s="164">
        <f t="shared" si="71"/>
        <v>20676147.393796876</v>
      </c>
    </row>
  </sheetData>
  <mergeCells count="13">
    <mergeCell ref="BM5:BQ5"/>
    <mergeCell ref="C6:E6"/>
    <mergeCell ref="F6:H6"/>
    <mergeCell ref="I6:K6"/>
    <mergeCell ref="L6:N6"/>
    <mergeCell ref="O6:P6"/>
    <mergeCell ref="Q6:T6"/>
    <mergeCell ref="AE6:AI6"/>
    <mergeCell ref="AK6:AO6"/>
    <mergeCell ref="AQ6:AU6"/>
    <mergeCell ref="AW6:AY6"/>
    <mergeCell ref="BA5:BE5"/>
    <mergeCell ref="BG5:BK5"/>
  </mergeCells>
  <conditionalFormatting sqref="BA8:BA12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8:BC12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8:BE1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15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15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1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16:AU1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6:AO17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6:AI17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16:BA17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16:BC17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16:BE1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:Q1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:R1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:S1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T1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8:BK1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8:BK1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8:BI1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8:BI1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8:BG1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8:BG1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8:AI1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1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8:AE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8:AF1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:AG1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8:AH1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8:AK1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8:AL1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8:AM1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8:AN1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8:AQ1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8:AR1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8:AS1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8:AT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5:AT1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15:AN1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15:AI1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8:AO1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8:AU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8:BQ1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8:BQ1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8:BO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8:BO1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8:BM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8:BM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aktuálny stav_MIRRI</vt:lpstr>
      <vt:lpstr>aktuálny stav_parkovacie_miesta</vt:lpstr>
      <vt:lpstr>18756,44 m2_s park.miestami</vt:lpstr>
      <vt:lpstr>18756,44 m2_bez park.miest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2021-07-14T13:23:45Z</dcterms:created>
  <dcterms:modified xsi:type="dcterms:W3CDTF">2021-07-14T13:24:16Z</dcterms:modified>
  <cp:category/>
  <cp:contentStatus/>
</cp:coreProperties>
</file>