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xl/charts/style6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050" tabRatio="821" activeTab="1"/>
  </bookViews>
  <sheets>
    <sheet name="IOM - Slovenská pošta" sheetId="1" r:id="rId1"/>
    <sheet name="pap.vs.elektr." sheetId="24" r:id="rId2"/>
    <sheet name="oversi.gov.sk" sheetId="9" r:id="rId3"/>
    <sheet name="pošta_notári_oversi_DCOM" sheetId="20" r:id="rId4"/>
    <sheet name="IS DCOM" sheetId="15" r:id="rId5"/>
    <sheet name="pošta_notári" sheetId="23" r:id="rId6"/>
    <sheet name="oversi_DCOM" sheetId="21" r:id="rId7"/>
    <sheet name="pomer_elektronicky_papierovo" sheetId="22" r:id="rId8"/>
    <sheet name="MS SR" sheetId="10" r:id="rId9"/>
    <sheet name="MV SR_Odbor živnost. podnik." sheetId="12" r:id="rId10"/>
    <sheet name="Úrad geodézie, kartografie a ka" sheetId="14" r:id="rId11"/>
    <sheet name="IOM - MV SR" sheetId="11" r:id="rId12"/>
    <sheet name="GP SR" sheetId="16" r:id="rId13"/>
    <sheet name="SPOLU s oversi" sheetId="17" r:id="rId14"/>
    <sheet name="SPOLU bez oversi" sheetId="18" r:id="rId15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21"/>
  <c r="D56"/>
  <c r="F56"/>
  <c r="F54"/>
  <c r="E54"/>
  <c r="E55" s="1"/>
  <c r="E59" s="1"/>
  <c r="D54"/>
  <c r="C54"/>
  <c r="F57"/>
  <c r="F58"/>
  <c r="F53"/>
  <c r="F55" s="1"/>
  <c r="F59" s="1"/>
  <c r="D57"/>
  <c r="D58"/>
  <c r="D53"/>
  <c r="D55" s="1"/>
  <c r="D59" s="1"/>
  <c r="C57"/>
  <c r="C58"/>
  <c r="C53"/>
  <c r="C55" s="1"/>
  <c r="C59" s="1"/>
  <c r="AW3" i="24"/>
  <c r="AV3"/>
  <c r="AU3"/>
  <c r="AX3"/>
  <c r="BB24" i="21" l="1"/>
  <c r="BA24"/>
  <c r="AZ24"/>
  <c r="AY24"/>
  <c r="AX24"/>
  <c r="AQ14" i="24"/>
  <c r="AK14"/>
  <c r="AR14"/>
  <c r="AX14"/>
  <c r="AQ10"/>
  <c r="AO10"/>
  <c r="AR10"/>
  <c r="AW10"/>
  <c r="AK12"/>
  <c r="AM12"/>
  <c r="AP12"/>
  <c r="AW12"/>
  <c r="AO14"/>
  <c r="AL14"/>
  <c r="AU14"/>
  <c r="AI10"/>
  <c r="AS10"/>
  <c r="AP10"/>
  <c r="AX10"/>
  <c r="AS12"/>
  <c r="AQ12"/>
  <c r="AT12"/>
  <c r="AX12"/>
  <c r="AS14"/>
  <c r="AT14"/>
  <c r="AJ14"/>
  <c r="AV14"/>
  <c r="AL10"/>
  <c r="AM10"/>
  <c r="AJ10"/>
  <c r="AU10"/>
  <c r="AJ12"/>
  <c r="AR12"/>
  <c r="AU12"/>
  <c r="AP14"/>
  <c r="AM14"/>
  <c r="AN14"/>
  <c r="AW14"/>
  <c r="AT10"/>
  <c r="AK10"/>
  <c r="AN10"/>
  <c r="AV10"/>
  <c r="AN12"/>
  <c r="AO12"/>
  <c r="AL12"/>
  <c r="AV12"/>
  <c r="AV16" l="1"/>
  <c r="F32"/>
  <c r="AU16"/>
  <c r="F28"/>
  <c r="AX16"/>
  <c r="F30"/>
  <c r="AW16"/>
  <c r="E45" i="15" l="1"/>
  <c r="B45"/>
  <c r="D45"/>
  <c r="C45"/>
  <c r="P29" i="1" l="1"/>
  <c r="P28"/>
  <c r="D20"/>
  <c r="E20"/>
  <c r="F20"/>
  <c r="G20"/>
  <c r="H20"/>
  <c r="I20"/>
  <c r="J20"/>
  <c r="J33" s="1"/>
  <c r="C20"/>
  <c r="D12"/>
  <c r="E12"/>
  <c r="F12"/>
  <c r="G12"/>
  <c r="H12"/>
  <c r="I12"/>
  <c r="I33" s="1"/>
  <c r="J12"/>
  <c r="K12"/>
  <c r="L12"/>
  <c r="M12"/>
  <c r="N12"/>
  <c r="C12"/>
  <c r="D4"/>
  <c r="E4"/>
  <c r="F4"/>
  <c r="G4"/>
  <c r="H4"/>
  <c r="I4"/>
  <c r="J4"/>
  <c r="K4"/>
  <c r="L4"/>
  <c r="M4"/>
  <c r="N4"/>
  <c r="C4"/>
  <c r="I34"/>
  <c r="J34"/>
  <c r="I35"/>
  <c r="J35"/>
  <c r="P27" l="1"/>
  <c r="N23" i="18"/>
  <c r="M23"/>
  <c r="L23"/>
  <c r="K23"/>
  <c r="J23"/>
  <c r="I23"/>
  <c r="N22"/>
  <c r="M22"/>
  <c r="L22"/>
  <c r="K22"/>
  <c r="J22"/>
  <c r="I22"/>
  <c r="H22"/>
  <c r="G22"/>
  <c r="F22"/>
  <c r="E22"/>
  <c r="D22"/>
  <c r="C22"/>
  <c r="N2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N13"/>
  <c r="M13"/>
  <c r="L13"/>
  <c r="K13"/>
  <c r="J13"/>
  <c r="I13"/>
  <c r="H13"/>
  <c r="G13"/>
  <c r="F13"/>
  <c r="E13"/>
  <c r="D13"/>
  <c r="C13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AA10"/>
  <c r="Z10"/>
  <c r="Y10"/>
  <c r="X10"/>
  <c r="W10"/>
  <c r="V10"/>
  <c r="U10"/>
  <c r="T10"/>
  <c r="S10"/>
  <c r="R10"/>
  <c r="Q10"/>
  <c r="N7"/>
  <c r="M7"/>
  <c r="L7"/>
  <c r="K7"/>
  <c r="J7"/>
  <c r="I7"/>
  <c r="H7"/>
  <c r="G7"/>
  <c r="F7"/>
  <c r="E7"/>
  <c r="D7"/>
  <c r="C7"/>
  <c r="N6"/>
  <c r="M6"/>
  <c r="L6"/>
  <c r="K6"/>
  <c r="J6"/>
  <c r="I6"/>
  <c r="H6"/>
  <c r="G6"/>
  <c r="F6"/>
  <c r="E6"/>
  <c r="D6"/>
  <c r="C6"/>
  <c r="N5"/>
  <c r="M5"/>
  <c r="L5"/>
  <c r="K5"/>
  <c r="J5"/>
  <c r="I5"/>
  <c r="H5"/>
  <c r="G5"/>
  <c r="F5"/>
  <c r="E5"/>
  <c r="D5"/>
  <c r="C5"/>
  <c r="N4"/>
  <c r="M4"/>
  <c r="L4"/>
  <c r="K4"/>
  <c r="J4"/>
  <c r="I4"/>
  <c r="H4"/>
  <c r="G4"/>
  <c r="G28" s="1"/>
  <c r="F4"/>
  <c r="E4"/>
  <c r="D4"/>
  <c r="C4"/>
  <c r="N3"/>
  <c r="N8" s="1"/>
  <c r="M3"/>
  <c r="L3"/>
  <c r="K3"/>
  <c r="J3"/>
  <c r="J8" s="1"/>
  <c r="I3"/>
  <c r="H3"/>
  <c r="G3"/>
  <c r="F3"/>
  <c r="F8" s="1"/>
  <c r="E3"/>
  <c r="D3"/>
  <c r="C3"/>
  <c r="AA2"/>
  <c r="Z2"/>
  <c r="Y2"/>
  <c r="X2"/>
  <c r="W2"/>
  <c r="V2"/>
  <c r="U2"/>
  <c r="T2"/>
  <c r="S2"/>
  <c r="R2"/>
  <c r="Q2"/>
  <c r="N23" i="17"/>
  <c r="M23"/>
  <c r="L23"/>
  <c r="K23"/>
  <c r="J23"/>
  <c r="I23"/>
  <c r="H23"/>
  <c r="G23"/>
  <c r="F23"/>
  <c r="E23"/>
  <c r="D23"/>
  <c r="C23"/>
  <c r="N22"/>
  <c r="M22"/>
  <c r="L22"/>
  <c r="K22"/>
  <c r="J22"/>
  <c r="X22" s="1"/>
  <c r="I22"/>
  <c r="H22"/>
  <c r="G22"/>
  <c r="F22"/>
  <c r="E22"/>
  <c r="D22"/>
  <c r="C22"/>
  <c r="N21"/>
  <c r="M21"/>
  <c r="L21"/>
  <c r="K21"/>
  <c r="J21"/>
  <c r="X21" s="1"/>
  <c r="I21"/>
  <c r="H21"/>
  <c r="G21"/>
  <c r="F21"/>
  <c r="E21"/>
  <c r="D21"/>
  <c r="C21"/>
  <c r="N20"/>
  <c r="M20"/>
  <c r="L20"/>
  <c r="K20"/>
  <c r="J20"/>
  <c r="X20" s="1"/>
  <c r="I20"/>
  <c r="H20"/>
  <c r="G20"/>
  <c r="F20"/>
  <c r="T20" s="1"/>
  <c r="E20"/>
  <c r="D20"/>
  <c r="C20"/>
  <c r="N19"/>
  <c r="M19"/>
  <c r="L19"/>
  <c r="K19"/>
  <c r="K24" s="1"/>
  <c r="J19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N15"/>
  <c r="M15"/>
  <c r="L15"/>
  <c r="K15"/>
  <c r="J15"/>
  <c r="I15"/>
  <c r="H15"/>
  <c r="G15"/>
  <c r="G39" s="1"/>
  <c r="F15"/>
  <c r="E15"/>
  <c r="D15"/>
  <c r="C15"/>
  <c r="C39" s="1"/>
  <c r="N14"/>
  <c r="M14"/>
  <c r="L14"/>
  <c r="K14"/>
  <c r="J14"/>
  <c r="I14"/>
  <c r="H14"/>
  <c r="G14"/>
  <c r="F14"/>
  <c r="E14"/>
  <c r="D14"/>
  <c r="C14"/>
  <c r="N13"/>
  <c r="M13"/>
  <c r="L13"/>
  <c r="J13"/>
  <c r="I13"/>
  <c r="H13"/>
  <c r="G13"/>
  <c r="F13"/>
  <c r="E13"/>
  <c r="D13"/>
  <c r="C13"/>
  <c r="N12"/>
  <c r="M12"/>
  <c r="L12"/>
  <c r="J12"/>
  <c r="I12"/>
  <c r="H12"/>
  <c r="H36" s="1"/>
  <c r="G12"/>
  <c r="F12"/>
  <c r="E12"/>
  <c r="D12"/>
  <c r="D36" s="1"/>
  <c r="C12"/>
  <c r="N11"/>
  <c r="M11"/>
  <c r="L11"/>
  <c r="K11"/>
  <c r="J11"/>
  <c r="I11"/>
  <c r="H11"/>
  <c r="G11"/>
  <c r="F11"/>
  <c r="E11"/>
  <c r="D11"/>
  <c r="C11"/>
  <c r="AA10"/>
  <c r="Z10"/>
  <c r="Y10"/>
  <c r="X10"/>
  <c r="W10"/>
  <c r="V10"/>
  <c r="U10"/>
  <c r="T10"/>
  <c r="S10"/>
  <c r="R10"/>
  <c r="Q10"/>
  <c r="N7"/>
  <c r="M7"/>
  <c r="L7"/>
  <c r="K7"/>
  <c r="J7"/>
  <c r="I7"/>
  <c r="H7"/>
  <c r="G7"/>
  <c r="F7"/>
  <c r="E7"/>
  <c r="D7"/>
  <c r="C7"/>
  <c r="N6"/>
  <c r="M6"/>
  <c r="L6"/>
  <c r="K6"/>
  <c r="J6"/>
  <c r="I6"/>
  <c r="H6"/>
  <c r="G6"/>
  <c r="F6"/>
  <c r="E6"/>
  <c r="D6"/>
  <c r="C6"/>
  <c r="N5"/>
  <c r="M5"/>
  <c r="L5"/>
  <c r="K5"/>
  <c r="J5"/>
  <c r="I5"/>
  <c r="H5"/>
  <c r="G5"/>
  <c r="F5"/>
  <c r="E5"/>
  <c r="D5"/>
  <c r="C5"/>
  <c r="N4"/>
  <c r="M4"/>
  <c r="L4"/>
  <c r="K4"/>
  <c r="J4"/>
  <c r="I4"/>
  <c r="H4"/>
  <c r="G4"/>
  <c r="F4"/>
  <c r="E4"/>
  <c r="D4"/>
  <c r="C4"/>
  <c r="N3"/>
  <c r="M3"/>
  <c r="L3"/>
  <c r="K3"/>
  <c r="K8" s="1"/>
  <c r="J3"/>
  <c r="I3"/>
  <c r="H3"/>
  <c r="G3"/>
  <c r="G8" s="1"/>
  <c r="F3"/>
  <c r="E3"/>
  <c r="D3"/>
  <c r="C3"/>
  <c r="AA2"/>
  <c r="Z2"/>
  <c r="Y2"/>
  <c r="X2"/>
  <c r="W2"/>
  <c r="V2"/>
  <c r="U2"/>
  <c r="T2"/>
  <c r="S2"/>
  <c r="R2"/>
  <c r="Q2"/>
  <c r="O56" i="16"/>
  <c r="H55"/>
  <c r="G55"/>
  <c r="F55"/>
  <c r="E55"/>
  <c r="D55"/>
  <c r="D53" s="1"/>
  <c r="D23" s="1"/>
  <c r="D23" i="18" s="1"/>
  <c r="C55" i="16"/>
  <c r="H54"/>
  <c r="G54"/>
  <c r="F54"/>
  <c r="F53" s="1"/>
  <c r="F23" s="1"/>
  <c r="F23" i="18" s="1"/>
  <c r="E54" i="16"/>
  <c r="E53" s="1"/>
  <c r="E23" s="1"/>
  <c r="D54"/>
  <c r="C54"/>
  <c r="H53"/>
  <c r="H23" s="1"/>
  <c r="H23" i="18" s="1"/>
  <c r="H24" s="1"/>
  <c r="O51" i="16"/>
  <c r="N50"/>
  <c r="M50"/>
  <c r="L50"/>
  <c r="K50"/>
  <c r="J50"/>
  <c r="I50"/>
  <c r="H50"/>
  <c r="G50"/>
  <c r="F50"/>
  <c r="E50"/>
  <c r="D50"/>
  <c r="C50"/>
  <c r="N49"/>
  <c r="M49"/>
  <c r="M48" s="1"/>
  <c r="L49"/>
  <c r="K49"/>
  <c r="K48" s="1"/>
  <c r="J49"/>
  <c r="I49"/>
  <c r="I48" s="1"/>
  <c r="H49"/>
  <c r="G49"/>
  <c r="G48" s="1"/>
  <c r="F49"/>
  <c r="E49"/>
  <c r="E48" s="1"/>
  <c r="D49"/>
  <c r="C49"/>
  <c r="C48" s="1"/>
  <c r="L48"/>
  <c r="H48"/>
  <c r="D48"/>
  <c r="O45"/>
  <c r="N44"/>
  <c r="M44"/>
  <c r="L44"/>
  <c r="K44"/>
  <c r="J44"/>
  <c r="I44"/>
  <c r="H44"/>
  <c r="G44"/>
  <c r="F44"/>
  <c r="E44"/>
  <c r="D44"/>
  <c r="C44"/>
  <c r="N43"/>
  <c r="M43"/>
  <c r="M42" s="1"/>
  <c r="L43"/>
  <c r="K43"/>
  <c r="K42" s="1"/>
  <c r="J43"/>
  <c r="I43"/>
  <c r="I42" s="1"/>
  <c r="H43"/>
  <c r="G43"/>
  <c r="G42" s="1"/>
  <c r="F43"/>
  <c r="E43"/>
  <c r="E42" s="1"/>
  <c r="D43"/>
  <c r="C43"/>
  <c r="C42" s="1"/>
  <c r="L42"/>
  <c r="H42"/>
  <c r="D42"/>
  <c r="O38"/>
  <c r="H38"/>
  <c r="G38"/>
  <c r="F38"/>
  <c r="E38"/>
  <c r="D38"/>
  <c r="C38"/>
  <c r="O37"/>
  <c r="H37"/>
  <c r="G37"/>
  <c r="F37"/>
  <c r="E37"/>
  <c r="D37"/>
  <c r="C37"/>
  <c r="O36"/>
  <c r="H36"/>
  <c r="G36"/>
  <c r="F36"/>
  <c r="E36"/>
  <c r="D36"/>
  <c r="C36"/>
  <c r="O35"/>
  <c r="H35"/>
  <c r="G35"/>
  <c r="F35"/>
  <c r="E35"/>
  <c r="D35"/>
  <c r="C35"/>
  <c r="P31"/>
  <c r="N31"/>
  <c r="M31"/>
  <c r="L31"/>
  <c r="K31"/>
  <c r="J31"/>
  <c r="I31"/>
  <c r="H31"/>
  <c r="G31"/>
  <c r="F31"/>
  <c r="E31"/>
  <c r="D31"/>
  <c r="C31"/>
  <c r="P30"/>
  <c r="N30"/>
  <c r="M30"/>
  <c r="L30"/>
  <c r="K30"/>
  <c r="J30"/>
  <c r="I30"/>
  <c r="H30"/>
  <c r="G30"/>
  <c r="F30"/>
  <c r="E30"/>
  <c r="D30"/>
  <c r="C30"/>
  <c r="P29"/>
  <c r="N29"/>
  <c r="M29"/>
  <c r="L29"/>
  <c r="K29"/>
  <c r="J29"/>
  <c r="I29"/>
  <c r="H29"/>
  <c r="G29"/>
  <c r="F29"/>
  <c r="E29"/>
  <c r="D29"/>
  <c r="C29"/>
  <c r="P28"/>
  <c r="N28"/>
  <c r="M28"/>
  <c r="L28"/>
  <c r="K28"/>
  <c r="J28"/>
  <c r="I28"/>
  <c r="H28"/>
  <c r="G28"/>
  <c r="F28"/>
  <c r="E28"/>
  <c r="D28"/>
  <c r="C28"/>
  <c r="P27"/>
  <c r="N27"/>
  <c r="M27"/>
  <c r="L27"/>
  <c r="K27"/>
  <c r="J27"/>
  <c r="I27"/>
  <c r="H27"/>
  <c r="G27"/>
  <c r="F27"/>
  <c r="E27"/>
  <c r="D27"/>
  <c r="C27"/>
  <c r="N24"/>
  <c r="M24"/>
  <c r="L24"/>
  <c r="K24"/>
  <c r="J24"/>
  <c r="I24"/>
  <c r="AA23"/>
  <c r="Z23"/>
  <c r="Y23"/>
  <c r="X23"/>
  <c r="W23"/>
  <c r="AA22"/>
  <c r="Z22"/>
  <c r="Y22"/>
  <c r="X22"/>
  <c r="W22"/>
  <c r="V22"/>
  <c r="U22"/>
  <c r="T22"/>
  <c r="S22"/>
  <c r="R22"/>
  <c r="Q22"/>
  <c r="O22"/>
  <c r="AA21"/>
  <c r="Z21"/>
  <c r="Y21"/>
  <c r="X21"/>
  <c r="W21"/>
  <c r="V21"/>
  <c r="U21"/>
  <c r="T21"/>
  <c r="S21"/>
  <c r="R21"/>
  <c r="Q21"/>
  <c r="O21"/>
  <c r="AA20"/>
  <c r="Z20"/>
  <c r="Y20"/>
  <c r="X20"/>
  <c r="W20"/>
  <c r="V20"/>
  <c r="U20"/>
  <c r="T20"/>
  <c r="S20"/>
  <c r="R20"/>
  <c r="Q20"/>
  <c r="O20"/>
  <c r="AA19"/>
  <c r="Z19"/>
  <c r="Y19"/>
  <c r="X19"/>
  <c r="W19"/>
  <c r="V19"/>
  <c r="U19"/>
  <c r="T19"/>
  <c r="S19"/>
  <c r="R19"/>
  <c r="Q19"/>
  <c r="O19"/>
  <c r="AA18"/>
  <c r="Z18"/>
  <c r="Y18"/>
  <c r="X18"/>
  <c r="W18"/>
  <c r="V18"/>
  <c r="U18"/>
  <c r="T18"/>
  <c r="S18"/>
  <c r="R18"/>
  <c r="Q18"/>
  <c r="N16"/>
  <c r="M16"/>
  <c r="L16"/>
  <c r="K16"/>
  <c r="J16"/>
  <c r="I16"/>
  <c r="H16"/>
  <c r="G16"/>
  <c r="F16"/>
  <c r="E16"/>
  <c r="D16"/>
  <c r="C16"/>
  <c r="AA15"/>
  <c r="Z15"/>
  <c r="Y15"/>
  <c r="X15"/>
  <c r="W15"/>
  <c r="V15"/>
  <c r="U15"/>
  <c r="T15"/>
  <c r="S15"/>
  <c r="R15"/>
  <c r="Q15"/>
  <c r="O15"/>
  <c r="AM15" s="1"/>
  <c r="AA14"/>
  <c r="Z14"/>
  <c r="Y14"/>
  <c r="X14"/>
  <c r="W14"/>
  <c r="V14"/>
  <c r="U14"/>
  <c r="T14"/>
  <c r="S14"/>
  <c r="R14"/>
  <c r="Q14"/>
  <c r="O14"/>
  <c r="AM14" s="1"/>
  <c r="AA13"/>
  <c r="Z13"/>
  <c r="Y13"/>
  <c r="X13"/>
  <c r="W13"/>
  <c r="V13"/>
  <c r="U13"/>
  <c r="T13"/>
  <c r="S13"/>
  <c r="R13"/>
  <c r="Q13"/>
  <c r="O13"/>
  <c r="AM13" s="1"/>
  <c r="AA12"/>
  <c r="Z12"/>
  <c r="Y12"/>
  <c r="X12"/>
  <c r="W12"/>
  <c r="V12"/>
  <c r="U12"/>
  <c r="T12"/>
  <c r="S12"/>
  <c r="R12"/>
  <c r="Q12"/>
  <c r="O12"/>
  <c r="AM12" s="1"/>
  <c r="AA11"/>
  <c r="Z11"/>
  <c r="Y11"/>
  <c r="X11"/>
  <c r="W11"/>
  <c r="V11"/>
  <c r="U11"/>
  <c r="T11"/>
  <c r="S11"/>
  <c r="R11"/>
  <c r="Q11"/>
  <c r="O11"/>
  <c r="AM11" s="1"/>
  <c r="AA10"/>
  <c r="Z10"/>
  <c r="Y10"/>
  <c r="X10"/>
  <c r="W10"/>
  <c r="V10"/>
  <c r="U10"/>
  <c r="T10"/>
  <c r="S10"/>
  <c r="R10"/>
  <c r="Q10"/>
  <c r="N8"/>
  <c r="M8"/>
  <c r="L8"/>
  <c r="L32" s="1"/>
  <c r="K8"/>
  <c r="J8"/>
  <c r="I8"/>
  <c r="H8"/>
  <c r="H32" s="1"/>
  <c r="G8"/>
  <c r="F8"/>
  <c r="E8"/>
  <c r="D8"/>
  <c r="D32" s="1"/>
  <c r="C8"/>
  <c r="AA7"/>
  <c r="Z7"/>
  <c r="Y7"/>
  <c r="X7"/>
  <c r="W7"/>
  <c r="V7"/>
  <c r="U7"/>
  <c r="T7"/>
  <c r="S7"/>
  <c r="R7"/>
  <c r="Q7"/>
  <c r="O7"/>
  <c r="AA6"/>
  <c r="Z6"/>
  <c r="Y6"/>
  <c r="X6"/>
  <c r="W6"/>
  <c r="V6"/>
  <c r="U6"/>
  <c r="T6"/>
  <c r="S6"/>
  <c r="R6"/>
  <c r="Q6"/>
  <c r="O6"/>
  <c r="AA5"/>
  <c r="Z5"/>
  <c r="Y5"/>
  <c r="X5"/>
  <c r="W5"/>
  <c r="V5"/>
  <c r="U5"/>
  <c r="T5"/>
  <c r="S5"/>
  <c r="R5"/>
  <c r="Q5"/>
  <c r="O5"/>
  <c r="AA4"/>
  <c r="Z4"/>
  <c r="Y4"/>
  <c r="X4"/>
  <c r="W4"/>
  <c r="V4"/>
  <c r="U4"/>
  <c r="T4"/>
  <c r="S4"/>
  <c r="R4"/>
  <c r="Q4"/>
  <c r="O4"/>
  <c r="AA3"/>
  <c r="Z3"/>
  <c r="Y3"/>
  <c r="X3"/>
  <c r="W3"/>
  <c r="V3"/>
  <c r="U3"/>
  <c r="T3"/>
  <c r="S3"/>
  <c r="R3"/>
  <c r="Q3"/>
  <c r="O3"/>
  <c r="AA2"/>
  <c r="Z2"/>
  <c r="Y2"/>
  <c r="X2"/>
  <c r="W2"/>
  <c r="V2"/>
  <c r="U2"/>
  <c r="T2"/>
  <c r="S2"/>
  <c r="R2"/>
  <c r="Q2"/>
  <c r="O39" i="11"/>
  <c r="H39"/>
  <c r="G39"/>
  <c r="F39"/>
  <c r="E39"/>
  <c r="D39"/>
  <c r="C39"/>
  <c r="O38"/>
  <c r="H38"/>
  <c r="G38"/>
  <c r="F38"/>
  <c r="E38"/>
  <c r="D38"/>
  <c r="C38"/>
  <c r="O37"/>
  <c r="H37"/>
  <c r="G37"/>
  <c r="F37"/>
  <c r="E37"/>
  <c r="D37"/>
  <c r="C37"/>
  <c r="O36"/>
  <c r="H36"/>
  <c r="G36"/>
  <c r="F36"/>
  <c r="E36"/>
  <c r="D36"/>
  <c r="C36"/>
  <c r="O35"/>
  <c r="H35"/>
  <c r="G35"/>
  <c r="F35"/>
  <c r="E35"/>
  <c r="D35"/>
  <c r="C35"/>
  <c r="P31"/>
  <c r="N31"/>
  <c r="M31"/>
  <c r="L31"/>
  <c r="K31"/>
  <c r="J31"/>
  <c r="I31"/>
  <c r="H31"/>
  <c r="G31"/>
  <c r="F31"/>
  <c r="E31"/>
  <c r="D31"/>
  <c r="C31"/>
  <c r="P30"/>
  <c r="N30"/>
  <c r="M30"/>
  <c r="L30"/>
  <c r="K30"/>
  <c r="J30"/>
  <c r="I30"/>
  <c r="H30"/>
  <c r="G30"/>
  <c r="F30"/>
  <c r="E30"/>
  <c r="D30"/>
  <c r="C30"/>
  <c r="P29"/>
  <c r="N29"/>
  <c r="M29"/>
  <c r="L29"/>
  <c r="K29"/>
  <c r="J29"/>
  <c r="I29"/>
  <c r="H29"/>
  <c r="G29"/>
  <c r="F29"/>
  <c r="E29"/>
  <c r="D29"/>
  <c r="C29"/>
  <c r="P28"/>
  <c r="N28"/>
  <c r="M28"/>
  <c r="L28"/>
  <c r="K28"/>
  <c r="J28"/>
  <c r="I28"/>
  <c r="H28"/>
  <c r="G28"/>
  <c r="F28"/>
  <c r="E28"/>
  <c r="D28"/>
  <c r="C28"/>
  <c r="P27"/>
  <c r="N27"/>
  <c r="M27"/>
  <c r="L27"/>
  <c r="K27"/>
  <c r="J27"/>
  <c r="I27"/>
  <c r="H27"/>
  <c r="G27"/>
  <c r="F27"/>
  <c r="E27"/>
  <c r="D27"/>
  <c r="C27"/>
  <c r="N24"/>
  <c r="M24"/>
  <c r="L24"/>
  <c r="K24"/>
  <c r="J24"/>
  <c r="I24"/>
  <c r="H24"/>
  <c r="G24"/>
  <c r="F24"/>
  <c r="E24"/>
  <c r="D24"/>
  <c r="C24"/>
  <c r="AA23"/>
  <c r="Z23"/>
  <c r="Y23"/>
  <c r="X23"/>
  <c r="W23"/>
  <c r="V23"/>
  <c r="U23"/>
  <c r="T23"/>
  <c r="S23"/>
  <c r="R23"/>
  <c r="Q23"/>
  <c r="O23"/>
  <c r="AA22"/>
  <c r="Z22"/>
  <c r="Y22"/>
  <c r="X22"/>
  <c r="W22"/>
  <c r="V22"/>
  <c r="U22"/>
  <c r="T22"/>
  <c r="S22"/>
  <c r="R22"/>
  <c r="Q22"/>
  <c r="O22"/>
  <c r="AA21"/>
  <c r="Z21"/>
  <c r="Y21"/>
  <c r="X21"/>
  <c r="W21"/>
  <c r="V21"/>
  <c r="U21"/>
  <c r="T21"/>
  <c r="S21"/>
  <c r="R21"/>
  <c r="Q21"/>
  <c r="O21"/>
  <c r="AA20"/>
  <c r="Z20"/>
  <c r="Y20"/>
  <c r="X20"/>
  <c r="W20"/>
  <c r="V20"/>
  <c r="U20"/>
  <c r="T20"/>
  <c r="S20"/>
  <c r="R20"/>
  <c r="Q20"/>
  <c r="O20"/>
  <c r="AA19"/>
  <c r="Z19"/>
  <c r="Y19"/>
  <c r="X19"/>
  <c r="W19"/>
  <c r="V19"/>
  <c r="U19"/>
  <c r="T19"/>
  <c r="S19"/>
  <c r="R19"/>
  <c r="Q19"/>
  <c r="O19"/>
  <c r="AA18"/>
  <c r="Z18"/>
  <c r="Y18"/>
  <c r="X18"/>
  <c r="W18"/>
  <c r="V18"/>
  <c r="U18"/>
  <c r="T18"/>
  <c r="S18"/>
  <c r="R18"/>
  <c r="Q18"/>
  <c r="N16"/>
  <c r="M16"/>
  <c r="L16"/>
  <c r="K16"/>
  <c r="J16"/>
  <c r="I16"/>
  <c r="H16"/>
  <c r="G16"/>
  <c r="G40" s="1"/>
  <c r="F16"/>
  <c r="E16"/>
  <c r="E40" s="1"/>
  <c r="D16"/>
  <c r="C16"/>
  <c r="C40" s="1"/>
  <c r="AA15"/>
  <c r="Z15"/>
  <c r="Y15"/>
  <c r="X15"/>
  <c r="W15"/>
  <c r="V15"/>
  <c r="U15"/>
  <c r="T15"/>
  <c r="S15"/>
  <c r="R15"/>
  <c r="Q15"/>
  <c r="O15"/>
  <c r="AM15" s="1"/>
  <c r="AA14"/>
  <c r="Z14"/>
  <c r="Y14"/>
  <c r="X14"/>
  <c r="W14"/>
  <c r="V14"/>
  <c r="U14"/>
  <c r="T14"/>
  <c r="S14"/>
  <c r="R14"/>
  <c r="Q14"/>
  <c r="O14"/>
  <c r="AM14" s="1"/>
  <c r="AA13"/>
  <c r="Z13"/>
  <c r="Y13"/>
  <c r="X13"/>
  <c r="W13"/>
  <c r="V13"/>
  <c r="U13"/>
  <c r="T13"/>
  <c r="S13"/>
  <c r="R13"/>
  <c r="Q13"/>
  <c r="O13"/>
  <c r="AM13" s="1"/>
  <c r="AA12"/>
  <c r="Z12"/>
  <c r="Y12"/>
  <c r="X12"/>
  <c r="W12"/>
  <c r="V12"/>
  <c r="U12"/>
  <c r="T12"/>
  <c r="S12"/>
  <c r="R12"/>
  <c r="Q12"/>
  <c r="O12"/>
  <c r="O16" s="1"/>
  <c r="AA11"/>
  <c r="Z11"/>
  <c r="Y11"/>
  <c r="X11"/>
  <c r="W11"/>
  <c r="V11"/>
  <c r="U11"/>
  <c r="T11"/>
  <c r="S11"/>
  <c r="R11"/>
  <c r="Q11"/>
  <c r="O11"/>
  <c r="AM11" s="1"/>
  <c r="AA10"/>
  <c r="Z10"/>
  <c r="Y10"/>
  <c r="X10"/>
  <c r="W10"/>
  <c r="V10"/>
  <c r="U10"/>
  <c r="T10"/>
  <c r="S10"/>
  <c r="R10"/>
  <c r="Q10"/>
  <c r="N8"/>
  <c r="M8"/>
  <c r="L8"/>
  <c r="K8"/>
  <c r="J8"/>
  <c r="I8"/>
  <c r="H8"/>
  <c r="G8"/>
  <c r="F8"/>
  <c r="E8"/>
  <c r="D8"/>
  <c r="C8"/>
  <c r="AA7"/>
  <c r="Z7"/>
  <c r="Y7"/>
  <c r="X7"/>
  <c r="W7"/>
  <c r="V7"/>
  <c r="U7"/>
  <c r="T7"/>
  <c r="S7"/>
  <c r="R7"/>
  <c r="Q7"/>
  <c r="O7"/>
  <c r="AA6"/>
  <c r="Z6"/>
  <c r="Y6"/>
  <c r="X6"/>
  <c r="W6"/>
  <c r="V6"/>
  <c r="U6"/>
  <c r="T6"/>
  <c r="S6"/>
  <c r="R6"/>
  <c r="Q6"/>
  <c r="O6"/>
  <c r="AA5"/>
  <c r="Z5"/>
  <c r="Y5"/>
  <c r="X5"/>
  <c r="W5"/>
  <c r="V5"/>
  <c r="U5"/>
  <c r="T5"/>
  <c r="S5"/>
  <c r="R5"/>
  <c r="Q5"/>
  <c r="O5"/>
  <c r="AA4"/>
  <c r="Z4"/>
  <c r="Y4"/>
  <c r="X4"/>
  <c r="W4"/>
  <c r="V4"/>
  <c r="U4"/>
  <c r="T4"/>
  <c r="S4"/>
  <c r="R4"/>
  <c r="Q4"/>
  <c r="O4"/>
  <c r="AA3"/>
  <c r="Z3"/>
  <c r="Y3"/>
  <c r="X3"/>
  <c r="W3"/>
  <c r="V3"/>
  <c r="U3"/>
  <c r="T3"/>
  <c r="S3"/>
  <c r="R3"/>
  <c r="Q3"/>
  <c r="O3"/>
  <c r="AA2"/>
  <c r="Z2"/>
  <c r="Y2"/>
  <c r="X2"/>
  <c r="W2"/>
  <c r="V2"/>
  <c r="U2"/>
  <c r="T2"/>
  <c r="S2"/>
  <c r="R2"/>
  <c r="Q2"/>
  <c r="O39" i="14"/>
  <c r="H39"/>
  <c r="G39"/>
  <c r="F39"/>
  <c r="E39"/>
  <c r="D39"/>
  <c r="C39"/>
  <c r="O38"/>
  <c r="H38"/>
  <c r="G38"/>
  <c r="F38"/>
  <c r="E38"/>
  <c r="D38"/>
  <c r="C38"/>
  <c r="O37"/>
  <c r="H37"/>
  <c r="G37"/>
  <c r="F37"/>
  <c r="E37"/>
  <c r="D37"/>
  <c r="C37"/>
  <c r="O36"/>
  <c r="H36"/>
  <c r="G36"/>
  <c r="F36"/>
  <c r="E36"/>
  <c r="D36"/>
  <c r="C36"/>
  <c r="O35"/>
  <c r="H35"/>
  <c r="G35"/>
  <c r="F35"/>
  <c r="E35"/>
  <c r="D35"/>
  <c r="C35"/>
  <c r="P31"/>
  <c r="N31"/>
  <c r="M31"/>
  <c r="L31"/>
  <c r="K31"/>
  <c r="J31"/>
  <c r="I31"/>
  <c r="H31"/>
  <c r="G31"/>
  <c r="F31"/>
  <c r="E31"/>
  <c r="D31"/>
  <c r="C31"/>
  <c r="P30"/>
  <c r="O30"/>
  <c r="N30"/>
  <c r="M30"/>
  <c r="L30"/>
  <c r="K30"/>
  <c r="J30"/>
  <c r="I30"/>
  <c r="H30"/>
  <c r="G30"/>
  <c r="F30"/>
  <c r="E30"/>
  <c r="D30"/>
  <c r="C30"/>
  <c r="P29"/>
  <c r="N29"/>
  <c r="M29"/>
  <c r="L29"/>
  <c r="K29"/>
  <c r="J29"/>
  <c r="I29"/>
  <c r="H29"/>
  <c r="G29"/>
  <c r="F29"/>
  <c r="E29"/>
  <c r="D29"/>
  <c r="C29"/>
  <c r="P28"/>
  <c r="N28"/>
  <c r="M28"/>
  <c r="L28"/>
  <c r="K28"/>
  <c r="J28"/>
  <c r="I28"/>
  <c r="H28"/>
  <c r="G28"/>
  <c r="F28"/>
  <c r="E28"/>
  <c r="D28"/>
  <c r="C28"/>
  <c r="P27"/>
  <c r="N27"/>
  <c r="M27"/>
  <c r="L27"/>
  <c r="K27"/>
  <c r="J27"/>
  <c r="I27"/>
  <c r="H27"/>
  <c r="G27"/>
  <c r="F27"/>
  <c r="E27"/>
  <c r="D27"/>
  <c r="C27"/>
  <c r="N24"/>
  <c r="M24"/>
  <c r="L24"/>
  <c r="K24"/>
  <c r="J24"/>
  <c r="I24"/>
  <c r="H24"/>
  <c r="G24"/>
  <c r="F24"/>
  <c r="E24"/>
  <c r="D24"/>
  <c r="C24"/>
  <c r="AA23"/>
  <c r="Z23"/>
  <c r="Y23"/>
  <c r="X23"/>
  <c r="W23"/>
  <c r="V23"/>
  <c r="U23"/>
  <c r="T23"/>
  <c r="S23"/>
  <c r="R23"/>
  <c r="Q23"/>
  <c r="O23"/>
  <c r="AN22"/>
  <c r="AM22"/>
  <c r="AL22"/>
  <c r="AK22"/>
  <c r="AJ22"/>
  <c r="AI22"/>
  <c r="AH22"/>
  <c r="AG22"/>
  <c r="AF22"/>
  <c r="AE22"/>
  <c r="AD22"/>
  <c r="AC22"/>
  <c r="AA22"/>
  <c r="Z22"/>
  <c r="Y22"/>
  <c r="X22"/>
  <c r="W22"/>
  <c r="V22"/>
  <c r="U22"/>
  <c r="T22"/>
  <c r="S22"/>
  <c r="R22"/>
  <c r="Q22"/>
  <c r="AA21"/>
  <c r="Z21"/>
  <c r="Y21"/>
  <c r="X21"/>
  <c r="W21"/>
  <c r="V21"/>
  <c r="U21"/>
  <c r="T21"/>
  <c r="S21"/>
  <c r="R21"/>
  <c r="Q21"/>
  <c r="O21"/>
  <c r="AA20"/>
  <c r="Z20"/>
  <c r="Y20"/>
  <c r="X20"/>
  <c r="W20"/>
  <c r="V20"/>
  <c r="U20"/>
  <c r="T20"/>
  <c r="S20"/>
  <c r="R20"/>
  <c r="Q20"/>
  <c r="O20"/>
  <c r="AA19"/>
  <c r="Z19"/>
  <c r="Y19"/>
  <c r="X19"/>
  <c r="W19"/>
  <c r="V19"/>
  <c r="U19"/>
  <c r="T19"/>
  <c r="S19"/>
  <c r="R19"/>
  <c r="Q19"/>
  <c r="O19"/>
  <c r="AA18"/>
  <c r="Z18"/>
  <c r="Y18"/>
  <c r="X18"/>
  <c r="W18"/>
  <c r="V18"/>
  <c r="U18"/>
  <c r="T18"/>
  <c r="S18"/>
  <c r="R18"/>
  <c r="Q18"/>
  <c r="N16"/>
  <c r="M16"/>
  <c r="L16"/>
  <c r="K16"/>
  <c r="J16"/>
  <c r="I16"/>
  <c r="H16"/>
  <c r="H40" s="1"/>
  <c r="G16"/>
  <c r="F16"/>
  <c r="F40" s="1"/>
  <c r="E16"/>
  <c r="D16"/>
  <c r="D40" s="1"/>
  <c r="C16"/>
  <c r="AA15"/>
  <c r="Z15"/>
  <c r="Y15"/>
  <c r="X15"/>
  <c r="W15"/>
  <c r="V15"/>
  <c r="U15"/>
  <c r="T15"/>
  <c r="S15"/>
  <c r="R15"/>
  <c r="Q15"/>
  <c r="O15"/>
  <c r="AN14"/>
  <c r="AM14"/>
  <c r="AL14"/>
  <c r="AK14"/>
  <c r="AJ14"/>
  <c r="AI14"/>
  <c r="AH14"/>
  <c r="AG14"/>
  <c r="AF14"/>
  <c r="AE14"/>
  <c r="AD14"/>
  <c r="AC14"/>
  <c r="AA14"/>
  <c r="Z14"/>
  <c r="Y14"/>
  <c r="X14"/>
  <c r="W14"/>
  <c r="V14"/>
  <c r="U14"/>
  <c r="T14"/>
  <c r="S14"/>
  <c r="R14"/>
  <c r="Q14"/>
  <c r="AA13"/>
  <c r="Z13"/>
  <c r="Y13"/>
  <c r="X13"/>
  <c r="W13"/>
  <c r="V13"/>
  <c r="U13"/>
  <c r="T13"/>
  <c r="S13"/>
  <c r="R13"/>
  <c r="Q13"/>
  <c r="O13"/>
  <c r="AA12"/>
  <c r="Z12"/>
  <c r="Y12"/>
  <c r="X12"/>
  <c r="W12"/>
  <c r="V12"/>
  <c r="U12"/>
  <c r="T12"/>
  <c r="S12"/>
  <c r="R12"/>
  <c r="Q12"/>
  <c r="O12"/>
  <c r="AA11"/>
  <c r="Z11"/>
  <c r="Y11"/>
  <c r="X11"/>
  <c r="W11"/>
  <c r="V11"/>
  <c r="U11"/>
  <c r="T11"/>
  <c r="S11"/>
  <c r="R11"/>
  <c r="Q11"/>
  <c r="O11"/>
  <c r="AA10"/>
  <c r="Z10"/>
  <c r="Y10"/>
  <c r="X10"/>
  <c r="W10"/>
  <c r="V10"/>
  <c r="U10"/>
  <c r="T10"/>
  <c r="S10"/>
  <c r="R10"/>
  <c r="Q10"/>
  <c r="N8"/>
  <c r="M8"/>
  <c r="L8"/>
  <c r="K8"/>
  <c r="J8"/>
  <c r="I8"/>
  <c r="H8"/>
  <c r="G8"/>
  <c r="F8"/>
  <c r="E8"/>
  <c r="D8"/>
  <c r="C8"/>
  <c r="AA7"/>
  <c r="Z7"/>
  <c r="Y7"/>
  <c r="X7"/>
  <c r="W7"/>
  <c r="V7"/>
  <c r="U7"/>
  <c r="T7"/>
  <c r="S7"/>
  <c r="R7"/>
  <c r="Q7"/>
  <c r="O7"/>
  <c r="AN6"/>
  <c r="AM6"/>
  <c r="AL6"/>
  <c r="AK6"/>
  <c r="AJ6"/>
  <c r="AI6"/>
  <c r="AH6"/>
  <c r="AG6"/>
  <c r="AF6"/>
  <c r="AE6"/>
  <c r="AD6"/>
  <c r="AC6"/>
  <c r="AA6"/>
  <c r="Z6"/>
  <c r="Y6"/>
  <c r="X6"/>
  <c r="W6"/>
  <c r="V6"/>
  <c r="U6"/>
  <c r="T6"/>
  <c r="S6"/>
  <c r="R6"/>
  <c r="Q6"/>
  <c r="AA5"/>
  <c r="Z5"/>
  <c r="Y5"/>
  <c r="X5"/>
  <c r="W5"/>
  <c r="V5"/>
  <c r="U5"/>
  <c r="T5"/>
  <c r="S5"/>
  <c r="R5"/>
  <c r="Q5"/>
  <c r="O5"/>
  <c r="AA4"/>
  <c r="Z4"/>
  <c r="Y4"/>
  <c r="X4"/>
  <c r="W4"/>
  <c r="V4"/>
  <c r="U4"/>
  <c r="T4"/>
  <c r="S4"/>
  <c r="R4"/>
  <c r="Q4"/>
  <c r="O4"/>
  <c r="AA3"/>
  <c r="Z3"/>
  <c r="Y3"/>
  <c r="X3"/>
  <c r="W3"/>
  <c r="V3"/>
  <c r="U3"/>
  <c r="T3"/>
  <c r="S3"/>
  <c r="R3"/>
  <c r="Q3"/>
  <c r="O3"/>
  <c r="AA2"/>
  <c r="Z2"/>
  <c r="Y2"/>
  <c r="X2"/>
  <c r="W2"/>
  <c r="V2"/>
  <c r="U2"/>
  <c r="T2"/>
  <c r="S2"/>
  <c r="R2"/>
  <c r="Q2"/>
  <c r="O39" i="12"/>
  <c r="H39"/>
  <c r="G39"/>
  <c r="F39"/>
  <c r="E39"/>
  <c r="D39"/>
  <c r="C39"/>
  <c r="O38"/>
  <c r="H38"/>
  <c r="G38"/>
  <c r="F38"/>
  <c r="E38"/>
  <c r="D38"/>
  <c r="C38"/>
  <c r="O37"/>
  <c r="H37"/>
  <c r="G37"/>
  <c r="F37"/>
  <c r="E37"/>
  <c r="D37"/>
  <c r="C37"/>
  <c r="O36"/>
  <c r="H36"/>
  <c r="G36"/>
  <c r="F36"/>
  <c r="E36"/>
  <c r="D36"/>
  <c r="C36"/>
  <c r="O35"/>
  <c r="H35"/>
  <c r="G35"/>
  <c r="F35"/>
  <c r="E35"/>
  <c r="D35"/>
  <c r="C35"/>
  <c r="P31"/>
  <c r="N31"/>
  <c r="M31"/>
  <c r="L31"/>
  <c r="K31"/>
  <c r="J31"/>
  <c r="I31"/>
  <c r="H31"/>
  <c r="G31"/>
  <c r="F31"/>
  <c r="E31"/>
  <c r="D31"/>
  <c r="C31"/>
  <c r="P30"/>
  <c r="N30"/>
  <c r="M30"/>
  <c r="L30"/>
  <c r="K30"/>
  <c r="J30"/>
  <c r="I30"/>
  <c r="H30"/>
  <c r="G30"/>
  <c r="F30"/>
  <c r="E30"/>
  <c r="D30"/>
  <c r="C30"/>
  <c r="P29"/>
  <c r="N29"/>
  <c r="M29"/>
  <c r="L29"/>
  <c r="K29"/>
  <c r="J29"/>
  <c r="I29"/>
  <c r="H29"/>
  <c r="G29"/>
  <c r="F29"/>
  <c r="E29"/>
  <c r="D29"/>
  <c r="C29"/>
  <c r="P28"/>
  <c r="N28"/>
  <c r="M28"/>
  <c r="L28"/>
  <c r="K28"/>
  <c r="J28"/>
  <c r="I28"/>
  <c r="H28"/>
  <c r="G28"/>
  <c r="F28"/>
  <c r="E28"/>
  <c r="D28"/>
  <c r="C28"/>
  <c r="P27"/>
  <c r="O27"/>
  <c r="N27"/>
  <c r="M27"/>
  <c r="L27"/>
  <c r="K27"/>
  <c r="J27"/>
  <c r="I27"/>
  <c r="H27"/>
  <c r="G27"/>
  <c r="F27"/>
  <c r="E27"/>
  <c r="D27"/>
  <c r="C27"/>
  <c r="N24"/>
  <c r="M24"/>
  <c r="L24"/>
  <c r="K24"/>
  <c r="J24"/>
  <c r="I24"/>
  <c r="H24"/>
  <c r="G24"/>
  <c r="F24"/>
  <c r="E24"/>
  <c r="D24"/>
  <c r="C24"/>
  <c r="AA23"/>
  <c r="Z23"/>
  <c r="Y23"/>
  <c r="X23"/>
  <c r="W23"/>
  <c r="V23"/>
  <c r="U23"/>
  <c r="T23"/>
  <c r="S23"/>
  <c r="R23"/>
  <c r="Q23"/>
  <c r="O23"/>
  <c r="AA22"/>
  <c r="Z22"/>
  <c r="Y22"/>
  <c r="X22"/>
  <c r="W22"/>
  <c r="V22"/>
  <c r="U22"/>
  <c r="T22"/>
  <c r="S22"/>
  <c r="R22"/>
  <c r="Q22"/>
  <c r="O22"/>
  <c r="AA21"/>
  <c r="Z21"/>
  <c r="Y21"/>
  <c r="X21"/>
  <c r="W21"/>
  <c r="V21"/>
  <c r="U21"/>
  <c r="T21"/>
  <c r="S21"/>
  <c r="R21"/>
  <c r="Q21"/>
  <c r="O21"/>
  <c r="AK21" s="1"/>
  <c r="AA20"/>
  <c r="Z20"/>
  <c r="Y20"/>
  <c r="X20"/>
  <c r="W20"/>
  <c r="V20"/>
  <c r="U20"/>
  <c r="T20"/>
  <c r="S20"/>
  <c r="R20"/>
  <c r="Q20"/>
  <c r="O20"/>
  <c r="AM20" s="1"/>
  <c r="AN19"/>
  <c r="AM19"/>
  <c r="AL19"/>
  <c r="AK19"/>
  <c r="AJ19"/>
  <c r="AI19"/>
  <c r="AH19"/>
  <c r="AG19"/>
  <c r="AF19"/>
  <c r="AE19"/>
  <c r="AD19"/>
  <c r="AC19"/>
  <c r="AA19"/>
  <c r="Z19"/>
  <c r="Y19"/>
  <c r="X19"/>
  <c r="W19"/>
  <c r="V19"/>
  <c r="U19"/>
  <c r="T19"/>
  <c r="S19"/>
  <c r="R19"/>
  <c r="Q19"/>
  <c r="AA18"/>
  <c r="Z18"/>
  <c r="Y18"/>
  <c r="X18"/>
  <c r="W18"/>
  <c r="V18"/>
  <c r="U18"/>
  <c r="T18"/>
  <c r="S18"/>
  <c r="R18"/>
  <c r="Q18"/>
  <c r="N16"/>
  <c r="M16"/>
  <c r="L16"/>
  <c r="K16"/>
  <c r="J16"/>
  <c r="I16"/>
  <c r="H16"/>
  <c r="G16"/>
  <c r="F16"/>
  <c r="E16"/>
  <c r="D16"/>
  <c r="C16"/>
  <c r="AA15"/>
  <c r="Z15"/>
  <c r="Y15"/>
  <c r="X15"/>
  <c r="W15"/>
  <c r="V15"/>
  <c r="U15"/>
  <c r="T15"/>
  <c r="S15"/>
  <c r="R15"/>
  <c r="Q15"/>
  <c r="O15"/>
  <c r="AM15" s="1"/>
  <c r="AA14"/>
  <c r="Z14"/>
  <c r="Y14"/>
  <c r="X14"/>
  <c r="W14"/>
  <c r="V14"/>
  <c r="U14"/>
  <c r="T14"/>
  <c r="S14"/>
  <c r="R14"/>
  <c r="Q14"/>
  <c r="O14"/>
  <c r="AM14" s="1"/>
  <c r="AA13"/>
  <c r="Z13"/>
  <c r="Y13"/>
  <c r="X13"/>
  <c r="W13"/>
  <c r="V13"/>
  <c r="U13"/>
  <c r="T13"/>
  <c r="S13"/>
  <c r="R13"/>
  <c r="Q13"/>
  <c r="O13"/>
  <c r="AM13" s="1"/>
  <c r="AA12"/>
  <c r="Z12"/>
  <c r="Y12"/>
  <c r="X12"/>
  <c r="W12"/>
  <c r="V12"/>
  <c r="U12"/>
  <c r="T12"/>
  <c r="S12"/>
  <c r="R12"/>
  <c r="Q12"/>
  <c r="O12"/>
  <c r="O16" s="1"/>
  <c r="AN11"/>
  <c r="AM11"/>
  <c r="AL11"/>
  <c r="AK11"/>
  <c r="AJ11"/>
  <c r="AI11"/>
  <c r="AH11"/>
  <c r="AG11"/>
  <c r="AF11"/>
  <c r="AE11"/>
  <c r="AD11"/>
  <c r="AC11"/>
  <c r="AA11"/>
  <c r="Z11"/>
  <c r="Y11"/>
  <c r="X11"/>
  <c r="W11"/>
  <c r="V11"/>
  <c r="U11"/>
  <c r="T11"/>
  <c r="S11"/>
  <c r="R11"/>
  <c r="Q11"/>
  <c r="AA10"/>
  <c r="Z10"/>
  <c r="Y10"/>
  <c r="X10"/>
  <c r="W10"/>
  <c r="V10"/>
  <c r="U10"/>
  <c r="T10"/>
  <c r="S10"/>
  <c r="R10"/>
  <c r="Q10"/>
  <c r="N8"/>
  <c r="M8"/>
  <c r="L8"/>
  <c r="K8"/>
  <c r="J8"/>
  <c r="I8"/>
  <c r="H8"/>
  <c r="G8"/>
  <c r="F8"/>
  <c r="E8"/>
  <c r="D8"/>
  <c r="C8"/>
  <c r="AA7"/>
  <c r="Z7"/>
  <c r="Y7"/>
  <c r="X7"/>
  <c r="W7"/>
  <c r="V7"/>
  <c r="U7"/>
  <c r="T7"/>
  <c r="S7"/>
  <c r="R7"/>
  <c r="Q7"/>
  <c r="O7"/>
  <c r="AM7" s="1"/>
  <c r="AA6"/>
  <c r="Z6"/>
  <c r="Y6"/>
  <c r="X6"/>
  <c r="W6"/>
  <c r="V6"/>
  <c r="U6"/>
  <c r="T6"/>
  <c r="S6"/>
  <c r="R6"/>
  <c r="Q6"/>
  <c r="O6"/>
  <c r="AM6" s="1"/>
  <c r="AA5"/>
  <c r="Z5"/>
  <c r="Y5"/>
  <c r="X5"/>
  <c r="W5"/>
  <c r="V5"/>
  <c r="U5"/>
  <c r="T5"/>
  <c r="S5"/>
  <c r="R5"/>
  <c r="Q5"/>
  <c r="O5"/>
  <c r="AM5" s="1"/>
  <c r="AA4"/>
  <c r="Z4"/>
  <c r="Y4"/>
  <c r="X4"/>
  <c r="W4"/>
  <c r="V4"/>
  <c r="U4"/>
  <c r="T4"/>
  <c r="S4"/>
  <c r="R4"/>
  <c r="Q4"/>
  <c r="O4"/>
  <c r="O8" s="1"/>
  <c r="AN3"/>
  <c r="AM3"/>
  <c r="AL3"/>
  <c r="AK3"/>
  <c r="AJ3"/>
  <c r="AI3"/>
  <c r="AH3"/>
  <c r="AG3"/>
  <c r="AF3"/>
  <c r="AE3"/>
  <c r="AD3"/>
  <c r="AC3"/>
  <c r="AA3"/>
  <c r="Z3"/>
  <c r="Y3"/>
  <c r="X3"/>
  <c r="W3"/>
  <c r="V3"/>
  <c r="U3"/>
  <c r="T3"/>
  <c r="S3"/>
  <c r="R3"/>
  <c r="Q3"/>
  <c r="AA2"/>
  <c r="Z2"/>
  <c r="Y2"/>
  <c r="X2"/>
  <c r="W2"/>
  <c r="V2"/>
  <c r="U2"/>
  <c r="T2"/>
  <c r="S2"/>
  <c r="R2"/>
  <c r="Q2"/>
  <c r="J57" i="10"/>
  <c r="I57"/>
  <c r="H57"/>
  <c r="G57"/>
  <c r="F57"/>
  <c r="E57"/>
  <c r="D57"/>
  <c r="C57"/>
  <c r="N56"/>
  <c r="M56"/>
  <c r="L56"/>
  <c r="K56"/>
  <c r="J56"/>
  <c r="I56"/>
  <c r="H56"/>
  <c r="G56"/>
  <c r="F56"/>
  <c r="E56"/>
  <c r="D56"/>
  <c r="C56"/>
  <c r="O39"/>
  <c r="H39"/>
  <c r="G39"/>
  <c r="F39"/>
  <c r="E39"/>
  <c r="D39"/>
  <c r="C39"/>
  <c r="O38"/>
  <c r="H38"/>
  <c r="G38"/>
  <c r="F38"/>
  <c r="E38"/>
  <c r="D38"/>
  <c r="C38"/>
  <c r="O37"/>
  <c r="H37"/>
  <c r="G37"/>
  <c r="F37"/>
  <c r="E37"/>
  <c r="D37"/>
  <c r="C37"/>
  <c r="O36"/>
  <c r="H36"/>
  <c r="G36"/>
  <c r="F36"/>
  <c r="E36"/>
  <c r="D36"/>
  <c r="C36"/>
  <c r="O35"/>
  <c r="H35"/>
  <c r="G35"/>
  <c r="F35"/>
  <c r="E35"/>
  <c r="D35"/>
  <c r="C35"/>
  <c r="P31"/>
  <c r="N31"/>
  <c r="M31"/>
  <c r="L31"/>
  <c r="K31"/>
  <c r="J31"/>
  <c r="I31"/>
  <c r="H31"/>
  <c r="G31"/>
  <c r="F31"/>
  <c r="E31"/>
  <c r="D31"/>
  <c r="C31"/>
  <c r="P30"/>
  <c r="N30"/>
  <c r="M30"/>
  <c r="L30"/>
  <c r="K30"/>
  <c r="J30"/>
  <c r="I30"/>
  <c r="H30"/>
  <c r="G30"/>
  <c r="F30"/>
  <c r="E30"/>
  <c r="D30"/>
  <c r="C30"/>
  <c r="P29"/>
  <c r="N29"/>
  <c r="M29"/>
  <c r="L29"/>
  <c r="K29"/>
  <c r="J29"/>
  <c r="I29"/>
  <c r="H29"/>
  <c r="G29"/>
  <c r="F29"/>
  <c r="E29"/>
  <c r="D29"/>
  <c r="C29"/>
  <c r="P28"/>
  <c r="N28"/>
  <c r="M28"/>
  <c r="L28"/>
  <c r="K28"/>
  <c r="J28"/>
  <c r="I28"/>
  <c r="H28"/>
  <c r="G28"/>
  <c r="F28"/>
  <c r="E28"/>
  <c r="D28"/>
  <c r="C28"/>
  <c r="P27"/>
  <c r="N27"/>
  <c r="M27"/>
  <c r="L27"/>
  <c r="K27"/>
  <c r="J27"/>
  <c r="I27"/>
  <c r="H27"/>
  <c r="G27"/>
  <c r="F27"/>
  <c r="E27"/>
  <c r="D27"/>
  <c r="C27"/>
  <c r="N24"/>
  <c r="M24"/>
  <c r="L24"/>
  <c r="K24"/>
  <c r="J24"/>
  <c r="I24"/>
  <c r="H24"/>
  <c r="G24"/>
  <c r="F24"/>
  <c r="E24"/>
  <c r="D24"/>
  <c r="C24"/>
  <c r="AA23"/>
  <c r="Z23"/>
  <c r="Y23"/>
  <c r="X23"/>
  <c r="W23"/>
  <c r="V23"/>
  <c r="U23"/>
  <c r="T23"/>
  <c r="S23"/>
  <c r="R23"/>
  <c r="Q23"/>
  <c r="O23"/>
  <c r="AM23" s="1"/>
  <c r="AA22"/>
  <c r="Z22"/>
  <c r="Y22"/>
  <c r="X22"/>
  <c r="W22"/>
  <c r="V22"/>
  <c r="U22"/>
  <c r="T22"/>
  <c r="S22"/>
  <c r="R22"/>
  <c r="Q22"/>
  <c r="O22"/>
  <c r="AM22" s="1"/>
  <c r="AA21"/>
  <c r="Z21"/>
  <c r="Y21"/>
  <c r="X21"/>
  <c r="W21"/>
  <c r="V21"/>
  <c r="U21"/>
  <c r="T21"/>
  <c r="S21"/>
  <c r="R21"/>
  <c r="Q21"/>
  <c r="O21"/>
  <c r="AM21" s="1"/>
  <c r="AA20"/>
  <c r="Z20"/>
  <c r="Y20"/>
  <c r="X20"/>
  <c r="W20"/>
  <c r="V20"/>
  <c r="U20"/>
  <c r="T20"/>
  <c r="S20"/>
  <c r="R20"/>
  <c r="Q20"/>
  <c r="O20"/>
  <c r="O24" s="1"/>
  <c r="AA19"/>
  <c r="Z19"/>
  <c r="Y19"/>
  <c r="X19"/>
  <c r="W19"/>
  <c r="V19"/>
  <c r="U19"/>
  <c r="T19"/>
  <c r="S19"/>
  <c r="R19"/>
  <c r="Q19"/>
  <c r="O19"/>
  <c r="AM19" s="1"/>
  <c r="AA18"/>
  <c r="Z18"/>
  <c r="Y18"/>
  <c r="X18"/>
  <c r="W18"/>
  <c r="V18"/>
  <c r="U18"/>
  <c r="T18"/>
  <c r="S18"/>
  <c r="R18"/>
  <c r="Q18"/>
  <c r="N16"/>
  <c r="M16"/>
  <c r="L16"/>
  <c r="K16"/>
  <c r="J16"/>
  <c r="I16"/>
  <c r="H16"/>
  <c r="H40" s="1"/>
  <c r="G16"/>
  <c r="F16"/>
  <c r="F40" s="1"/>
  <c r="E16"/>
  <c r="D16"/>
  <c r="D40" s="1"/>
  <c r="C16"/>
  <c r="AA15"/>
  <c r="Z15"/>
  <c r="Y15"/>
  <c r="X15"/>
  <c r="W15"/>
  <c r="V15"/>
  <c r="U15"/>
  <c r="T15"/>
  <c r="S15"/>
  <c r="R15"/>
  <c r="Q15"/>
  <c r="O15"/>
  <c r="AA14"/>
  <c r="Z14"/>
  <c r="Y14"/>
  <c r="X14"/>
  <c r="W14"/>
  <c r="V14"/>
  <c r="U14"/>
  <c r="T14"/>
  <c r="S14"/>
  <c r="R14"/>
  <c r="Q14"/>
  <c r="O14"/>
  <c r="AA13"/>
  <c r="Z13"/>
  <c r="Y13"/>
  <c r="X13"/>
  <c r="W13"/>
  <c r="V13"/>
  <c r="U13"/>
  <c r="T13"/>
  <c r="S13"/>
  <c r="R13"/>
  <c r="Q13"/>
  <c r="O13"/>
  <c r="AA12"/>
  <c r="Z12"/>
  <c r="Y12"/>
  <c r="X12"/>
  <c r="W12"/>
  <c r="V12"/>
  <c r="U12"/>
  <c r="T12"/>
  <c r="S12"/>
  <c r="R12"/>
  <c r="Q12"/>
  <c r="O12"/>
  <c r="AA11"/>
  <c r="Z11"/>
  <c r="Y11"/>
  <c r="X11"/>
  <c r="W11"/>
  <c r="V11"/>
  <c r="U11"/>
  <c r="T11"/>
  <c r="S11"/>
  <c r="R11"/>
  <c r="Q11"/>
  <c r="O11"/>
  <c r="AA10"/>
  <c r="Z10"/>
  <c r="Y10"/>
  <c r="X10"/>
  <c r="W10"/>
  <c r="V10"/>
  <c r="U10"/>
  <c r="T10"/>
  <c r="S10"/>
  <c r="R10"/>
  <c r="Q10"/>
  <c r="N8"/>
  <c r="M8"/>
  <c r="M32" s="1"/>
  <c r="L8"/>
  <c r="K8"/>
  <c r="K32" s="1"/>
  <c r="J8"/>
  <c r="I8"/>
  <c r="I32" s="1"/>
  <c r="H8"/>
  <c r="G8"/>
  <c r="G32" s="1"/>
  <c r="F8"/>
  <c r="E8"/>
  <c r="E32" s="1"/>
  <c r="D8"/>
  <c r="C8"/>
  <c r="C32" s="1"/>
  <c r="AA7"/>
  <c r="Z7"/>
  <c r="Y7"/>
  <c r="X7"/>
  <c r="W7"/>
  <c r="V7"/>
  <c r="U7"/>
  <c r="T7"/>
  <c r="S7"/>
  <c r="R7"/>
  <c r="Q7"/>
  <c r="O7"/>
  <c r="O31" s="1"/>
  <c r="AA6"/>
  <c r="Z6"/>
  <c r="Y6"/>
  <c r="X6"/>
  <c r="W6"/>
  <c r="V6"/>
  <c r="U6"/>
  <c r="T6"/>
  <c r="S6"/>
  <c r="R6"/>
  <c r="Q6"/>
  <c r="O6"/>
  <c r="O30" s="1"/>
  <c r="AA5"/>
  <c r="Z5"/>
  <c r="Y5"/>
  <c r="X5"/>
  <c r="W5"/>
  <c r="V5"/>
  <c r="U5"/>
  <c r="T5"/>
  <c r="S5"/>
  <c r="R5"/>
  <c r="Q5"/>
  <c r="O5"/>
  <c r="O29" s="1"/>
  <c r="AA4"/>
  <c r="Z4"/>
  <c r="Y4"/>
  <c r="X4"/>
  <c r="W4"/>
  <c r="V4"/>
  <c r="U4"/>
  <c r="T4"/>
  <c r="S4"/>
  <c r="R4"/>
  <c r="Q4"/>
  <c r="O4"/>
  <c r="O28" s="1"/>
  <c r="AA3"/>
  <c r="Z3"/>
  <c r="Y3"/>
  <c r="X3"/>
  <c r="W3"/>
  <c r="V3"/>
  <c r="U3"/>
  <c r="T3"/>
  <c r="S3"/>
  <c r="R3"/>
  <c r="Q3"/>
  <c r="O3"/>
  <c r="O27" s="1"/>
  <c r="AA2"/>
  <c r="Z2"/>
  <c r="Y2"/>
  <c r="X2"/>
  <c r="W2"/>
  <c r="V2"/>
  <c r="U2"/>
  <c r="T2"/>
  <c r="S2"/>
  <c r="R2"/>
  <c r="Q2"/>
  <c r="N45" i="21"/>
  <c r="M45"/>
  <c r="L45"/>
  <c r="K45"/>
  <c r="J45"/>
  <c r="I45"/>
  <c r="H45"/>
  <c r="G45"/>
  <c r="F45"/>
  <c r="E45"/>
  <c r="D45"/>
  <c r="C45"/>
  <c r="P45" s="1"/>
  <c r="N44"/>
  <c r="M44"/>
  <c r="L44"/>
  <c r="K44"/>
  <c r="J44"/>
  <c r="I44"/>
  <c r="H44"/>
  <c r="G44"/>
  <c r="F44"/>
  <c r="E44"/>
  <c r="D44"/>
  <c r="N24"/>
  <c r="M24"/>
  <c r="L24"/>
  <c r="K24"/>
  <c r="Y24" s="1"/>
  <c r="AA23"/>
  <c r="Z23"/>
  <c r="Y23"/>
  <c r="J23"/>
  <c r="AH15" i="24" s="1"/>
  <c r="I23" i="21"/>
  <c r="AG15" i="24" s="1"/>
  <c r="H23" i="21"/>
  <c r="AF15" i="24" s="1"/>
  <c r="G23" i="21"/>
  <c r="AE15" i="24" s="1"/>
  <c r="F23" i="21"/>
  <c r="AD15" i="24" s="1"/>
  <c r="E23" i="21"/>
  <c r="AC15" i="24" s="1"/>
  <c r="D23" i="21"/>
  <c r="AB15" i="24" s="1"/>
  <c r="C23" i="21"/>
  <c r="AA22"/>
  <c r="Z22"/>
  <c r="Y22"/>
  <c r="J22"/>
  <c r="I22"/>
  <c r="H22"/>
  <c r="G22"/>
  <c r="F22"/>
  <c r="E22"/>
  <c r="D22"/>
  <c r="C22"/>
  <c r="AA21"/>
  <c r="Z21"/>
  <c r="Y21"/>
  <c r="J21"/>
  <c r="AH13" i="24" s="1"/>
  <c r="I21" i="21"/>
  <c r="AG13" i="24" s="1"/>
  <c r="H21" i="21"/>
  <c r="AF13" i="24" s="1"/>
  <c r="G21" i="21"/>
  <c r="AE13" i="24" s="1"/>
  <c r="F21" i="21"/>
  <c r="AD13" i="24" s="1"/>
  <c r="E21" i="21"/>
  <c r="AC13" i="24" s="1"/>
  <c r="D21" i="21"/>
  <c r="AB13" i="24" s="1"/>
  <c r="C21" i="21"/>
  <c r="AA20"/>
  <c r="Z20"/>
  <c r="Y20"/>
  <c r="J20"/>
  <c r="AH11" i="24" s="1"/>
  <c r="I20" i="21"/>
  <c r="AG11" i="24" s="1"/>
  <c r="H20" i="21"/>
  <c r="AF11" i="24" s="1"/>
  <c r="G20" i="21"/>
  <c r="AE11" i="24" s="1"/>
  <c r="F20" i="21"/>
  <c r="AD11" i="24" s="1"/>
  <c r="E20" i="21"/>
  <c r="AC11" i="24" s="1"/>
  <c r="D20" i="21"/>
  <c r="AB11" i="24" s="1"/>
  <c r="C20" i="21"/>
  <c r="AA19"/>
  <c r="Z19"/>
  <c r="Y19"/>
  <c r="J19"/>
  <c r="X19" s="1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N15"/>
  <c r="Z15" i="24" s="1"/>
  <c r="M15" i="21"/>
  <c r="Y15" i="24" s="1"/>
  <c r="L15" i="21"/>
  <c r="X15" i="24" s="1"/>
  <c r="K15" i="21"/>
  <c r="W15" i="24" s="1"/>
  <c r="J15" i="21"/>
  <c r="V15" i="24" s="1"/>
  <c r="I15" i="21"/>
  <c r="U15" i="24" s="1"/>
  <c r="H15" i="21"/>
  <c r="T15" i="24" s="1"/>
  <c r="G15" i="21"/>
  <c r="S15" i="24" s="1"/>
  <c r="F15" i="21"/>
  <c r="R15" i="24" s="1"/>
  <c r="E15" i="21"/>
  <c r="Q15" i="24" s="1"/>
  <c r="D15" i="21"/>
  <c r="P15" i="24" s="1"/>
  <c r="C15" i="21"/>
  <c r="N14"/>
  <c r="M14"/>
  <c r="L14"/>
  <c r="K14"/>
  <c r="J14"/>
  <c r="I14"/>
  <c r="H14"/>
  <c r="G14"/>
  <c r="F14"/>
  <c r="E14"/>
  <c r="D14"/>
  <c r="C14"/>
  <c r="N13"/>
  <c r="Z13" i="24" s="1"/>
  <c r="M13" i="21"/>
  <c r="Y13" i="24" s="1"/>
  <c r="L13" i="21"/>
  <c r="X13" i="24" s="1"/>
  <c r="J13" i="21"/>
  <c r="V13" i="24" s="1"/>
  <c r="I13" i="21"/>
  <c r="U13" i="24" s="1"/>
  <c r="H13" i="21"/>
  <c r="T13" i="24" s="1"/>
  <c r="G13" i="21"/>
  <c r="S13" i="24" s="1"/>
  <c r="F13" i="21"/>
  <c r="R13" i="24" s="1"/>
  <c r="E13" i="21"/>
  <c r="Q13" i="24" s="1"/>
  <c r="D13" i="21"/>
  <c r="P13" i="24" s="1"/>
  <c r="C13" i="21"/>
  <c r="N12"/>
  <c r="Z11" i="24" s="1"/>
  <c r="M12" i="21"/>
  <c r="Y11" i="24" s="1"/>
  <c r="L12" i="21"/>
  <c r="X11" i="24" s="1"/>
  <c r="J12" i="21"/>
  <c r="V11" i="24" s="1"/>
  <c r="I12" i="21"/>
  <c r="U11" i="24" s="1"/>
  <c r="H12" i="21"/>
  <c r="T11" i="24" s="1"/>
  <c r="G12" i="21"/>
  <c r="S11" i="24" s="1"/>
  <c r="F12" i="21"/>
  <c r="R11" i="24" s="1"/>
  <c r="E12" i="21"/>
  <c r="Q11" i="24" s="1"/>
  <c r="D12" i="21"/>
  <c r="P11" i="24" s="1"/>
  <c r="C12" i="21"/>
  <c r="N11"/>
  <c r="M11"/>
  <c r="L11"/>
  <c r="K11"/>
  <c r="J11"/>
  <c r="I11"/>
  <c r="H11"/>
  <c r="G11"/>
  <c r="F11"/>
  <c r="E11"/>
  <c r="D11"/>
  <c r="C11"/>
  <c r="AA10"/>
  <c r="Z10"/>
  <c r="Y10"/>
  <c r="X10"/>
  <c r="W10"/>
  <c r="V10"/>
  <c r="U10"/>
  <c r="T10"/>
  <c r="S10"/>
  <c r="R10"/>
  <c r="Q10"/>
  <c r="N7"/>
  <c r="N15" i="24" s="1"/>
  <c r="M7" i="21"/>
  <c r="M15" i="24" s="1"/>
  <c r="L7" i="21"/>
  <c r="L15" i="24" s="1"/>
  <c r="K7" i="21"/>
  <c r="K15" i="24" s="1"/>
  <c r="J7" i="21"/>
  <c r="J15" i="24" s="1"/>
  <c r="I7" i="21"/>
  <c r="I15" i="24" s="1"/>
  <c r="H7" i="21"/>
  <c r="H15" i="24" s="1"/>
  <c r="G7" i="21"/>
  <c r="G15" i="24" s="1"/>
  <c r="F7" i="21"/>
  <c r="F15" i="24" s="1"/>
  <c r="E7" i="21"/>
  <c r="E15" i="24" s="1"/>
  <c r="D7" i="21"/>
  <c r="D15" i="24" s="1"/>
  <c r="C7" i="21"/>
  <c r="N6"/>
  <c r="M6"/>
  <c r="L6"/>
  <c r="K6"/>
  <c r="J6"/>
  <c r="I6"/>
  <c r="H6"/>
  <c r="G6"/>
  <c r="F6"/>
  <c r="E6"/>
  <c r="D6"/>
  <c r="C6"/>
  <c r="AQ6" s="1"/>
  <c r="N5"/>
  <c r="N13" i="24" s="1"/>
  <c r="M5" i="21"/>
  <c r="M13" i="24" s="1"/>
  <c r="L5" i="21"/>
  <c r="L13" i="24" s="1"/>
  <c r="K5" i="21"/>
  <c r="K13" i="24" s="1"/>
  <c r="J5" i="21"/>
  <c r="J13" i="24" s="1"/>
  <c r="I5" i="21"/>
  <c r="I13" i="24" s="1"/>
  <c r="H5" i="21"/>
  <c r="H13" i="24" s="1"/>
  <c r="G5" i="21"/>
  <c r="G13" i="24" s="1"/>
  <c r="F5" i="21"/>
  <c r="F13" i="24" s="1"/>
  <c r="E5" i="21"/>
  <c r="E13" i="24" s="1"/>
  <c r="D5" i="21"/>
  <c r="D13" i="24" s="1"/>
  <c r="C5" i="21"/>
  <c r="N4"/>
  <c r="N11" i="24" s="1"/>
  <c r="N17" s="1"/>
  <c r="N18" s="1"/>
  <c r="M4" i="21"/>
  <c r="M11" i="24" s="1"/>
  <c r="M17" s="1"/>
  <c r="L4" i="21"/>
  <c r="L11" i="24" s="1"/>
  <c r="L17" s="1"/>
  <c r="K4" i="21"/>
  <c r="K11" i="24" s="1"/>
  <c r="K17" s="1"/>
  <c r="J4" i="21"/>
  <c r="J11" i="24" s="1"/>
  <c r="J17" s="1"/>
  <c r="I4" i="21"/>
  <c r="I11" i="24" s="1"/>
  <c r="I17" s="1"/>
  <c r="H4" i="21"/>
  <c r="H11" i="24" s="1"/>
  <c r="H17" s="1"/>
  <c r="G4" i="21"/>
  <c r="F4"/>
  <c r="E4"/>
  <c r="D4"/>
  <c r="C4"/>
  <c r="N3"/>
  <c r="N8" s="1"/>
  <c r="N4" i="24" s="1"/>
  <c r="M3" i="21"/>
  <c r="L3"/>
  <c r="L8" s="1"/>
  <c r="L4" i="24" s="1"/>
  <c r="K3" i="21"/>
  <c r="J3"/>
  <c r="J8" s="1"/>
  <c r="J4" i="24" s="1"/>
  <c r="I3" i="21"/>
  <c r="H3"/>
  <c r="G3"/>
  <c r="F3"/>
  <c r="E3"/>
  <c r="D3"/>
  <c r="D8" s="1"/>
  <c r="D4" i="24" s="1"/>
  <c r="C3" i="21"/>
  <c r="AQ3" s="1"/>
  <c r="AA2"/>
  <c r="Z2"/>
  <c r="Y2"/>
  <c r="X2"/>
  <c r="W2"/>
  <c r="V2"/>
  <c r="U2"/>
  <c r="T2"/>
  <c r="S2"/>
  <c r="R2"/>
  <c r="Q2"/>
  <c r="N24" i="23"/>
  <c r="M24"/>
  <c r="L24"/>
  <c r="K24"/>
  <c r="AA23"/>
  <c r="Z23"/>
  <c r="Y23"/>
  <c r="J23"/>
  <c r="I23"/>
  <c r="AG14" i="24" s="1"/>
  <c r="H23" i="23"/>
  <c r="AF14" i="24" s="1"/>
  <c r="G23" i="23"/>
  <c r="AE14" i="24" s="1"/>
  <c r="F23" i="23"/>
  <c r="AD14" i="24" s="1"/>
  <c r="E23" i="23"/>
  <c r="D23"/>
  <c r="AB14" i="24" s="1"/>
  <c r="C23" i="23"/>
  <c r="AA14" i="24" s="1"/>
  <c r="AA22" i="23"/>
  <c r="Z22"/>
  <c r="Y22"/>
  <c r="J22"/>
  <c r="I22"/>
  <c r="AG12" i="24" s="1"/>
  <c r="H22" i="23"/>
  <c r="AF12" i="24" s="1"/>
  <c r="G22" i="23"/>
  <c r="AE12" i="24" s="1"/>
  <c r="F22" i="23"/>
  <c r="AD12" i="24" s="1"/>
  <c r="E22" i="23"/>
  <c r="AC12" i="24" s="1"/>
  <c r="D22" i="23"/>
  <c r="AB12" i="24" s="1"/>
  <c r="C22" i="23"/>
  <c r="AA12" i="24" s="1"/>
  <c r="AA21" i="23"/>
  <c r="Z21"/>
  <c r="Y21"/>
  <c r="J20"/>
  <c r="I20"/>
  <c r="H20"/>
  <c r="G20"/>
  <c r="F20"/>
  <c r="E20"/>
  <c r="D20"/>
  <c r="C20"/>
  <c r="J19"/>
  <c r="J21" s="1"/>
  <c r="AH10" i="24" s="1"/>
  <c r="I19" i="23"/>
  <c r="I21" s="1"/>
  <c r="AG10" i="24" s="1"/>
  <c r="AG16" s="1"/>
  <c r="H19" i="23"/>
  <c r="G19"/>
  <c r="G21" s="1"/>
  <c r="AE10" i="24" s="1"/>
  <c r="F19" i="23"/>
  <c r="F21" s="1"/>
  <c r="AD10" i="24" s="1"/>
  <c r="AD16" s="1"/>
  <c r="E19" i="23"/>
  <c r="E21" s="1"/>
  <c r="D19"/>
  <c r="C19"/>
  <c r="AA18"/>
  <c r="Z18"/>
  <c r="Y18"/>
  <c r="X18"/>
  <c r="W18"/>
  <c r="V18"/>
  <c r="U18"/>
  <c r="T18"/>
  <c r="S18"/>
  <c r="R18"/>
  <c r="Q18"/>
  <c r="N15"/>
  <c r="Z14" i="24" s="1"/>
  <c r="M15" i="23"/>
  <c r="Y14" i="24" s="1"/>
  <c r="L15" i="23"/>
  <c r="X14" i="24" s="1"/>
  <c r="K15" i="23"/>
  <c r="W14" i="24" s="1"/>
  <c r="J15" i="23"/>
  <c r="V14" i="24" s="1"/>
  <c r="I15" i="23"/>
  <c r="U14" i="24" s="1"/>
  <c r="H15" i="23"/>
  <c r="T14" i="24" s="1"/>
  <c r="G15" i="23"/>
  <c r="F15"/>
  <c r="R14" i="24" s="1"/>
  <c r="E15" i="23"/>
  <c r="Q14" i="24" s="1"/>
  <c r="D15" i="23"/>
  <c r="P14" i="24" s="1"/>
  <c r="C15" i="23"/>
  <c r="N14"/>
  <c r="Z12" i="24" s="1"/>
  <c r="M14" i="23"/>
  <c r="Y12" i="24" s="1"/>
  <c r="L14" i="23"/>
  <c r="X12" i="24" s="1"/>
  <c r="K14" i="23"/>
  <c r="W12" i="24" s="1"/>
  <c r="J14" i="23"/>
  <c r="V12" i="24" s="1"/>
  <c r="I14" i="23"/>
  <c r="U12" i="24" s="1"/>
  <c r="H14" i="23"/>
  <c r="T12" i="24" s="1"/>
  <c r="G14" i="23"/>
  <c r="S12" i="24" s="1"/>
  <c r="F14" i="23"/>
  <c r="R12" i="24" s="1"/>
  <c r="E14" i="23"/>
  <c r="D14"/>
  <c r="P12" i="24" s="1"/>
  <c r="C14" i="23"/>
  <c r="N12"/>
  <c r="M12"/>
  <c r="L12"/>
  <c r="K12"/>
  <c r="J12"/>
  <c r="I12"/>
  <c r="H12"/>
  <c r="G12"/>
  <c r="F12"/>
  <c r="E12"/>
  <c r="D12"/>
  <c r="C12"/>
  <c r="N11"/>
  <c r="M11"/>
  <c r="M13" s="1"/>
  <c r="Y10" i="24" s="1"/>
  <c r="Y16" s="1"/>
  <c r="L11" i="23"/>
  <c r="K11"/>
  <c r="J11"/>
  <c r="I11"/>
  <c r="I35" s="1"/>
  <c r="M56" s="1"/>
  <c r="H11"/>
  <c r="G11"/>
  <c r="G35" s="1"/>
  <c r="F11"/>
  <c r="E11"/>
  <c r="E35" s="1"/>
  <c r="D11"/>
  <c r="C11"/>
  <c r="AA10"/>
  <c r="Z10"/>
  <c r="Y10"/>
  <c r="X10"/>
  <c r="W10"/>
  <c r="V10"/>
  <c r="U10"/>
  <c r="T10"/>
  <c r="S10"/>
  <c r="R10"/>
  <c r="Q10"/>
  <c r="N7"/>
  <c r="N14" i="24" s="1"/>
  <c r="M7" i="23"/>
  <c r="L7"/>
  <c r="L14" i="24" s="1"/>
  <c r="K7" i="23"/>
  <c r="J7"/>
  <c r="J14" i="24" s="1"/>
  <c r="I7" i="23"/>
  <c r="H7"/>
  <c r="H14" i="24" s="1"/>
  <c r="G7" i="23"/>
  <c r="F7"/>
  <c r="F14" i="24" s="1"/>
  <c r="E7" i="23"/>
  <c r="D7"/>
  <c r="C7"/>
  <c r="N6"/>
  <c r="N12" i="24" s="1"/>
  <c r="M6" i="23"/>
  <c r="M12" i="24" s="1"/>
  <c r="L6" i="23"/>
  <c r="L12" i="24" s="1"/>
  <c r="K6" i="23"/>
  <c r="K12" i="24" s="1"/>
  <c r="J6" i="23"/>
  <c r="I6"/>
  <c r="I12" i="24" s="1"/>
  <c r="H6" i="23"/>
  <c r="G6"/>
  <c r="G12" i="24" s="1"/>
  <c r="F6" i="23"/>
  <c r="E6"/>
  <c r="E12" i="24" s="1"/>
  <c r="D6" i="23"/>
  <c r="C6"/>
  <c r="N4"/>
  <c r="M4"/>
  <c r="L4"/>
  <c r="K4"/>
  <c r="J4"/>
  <c r="I4"/>
  <c r="H4"/>
  <c r="G4"/>
  <c r="F4"/>
  <c r="E4"/>
  <c r="D4"/>
  <c r="C4"/>
  <c r="N3"/>
  <c r="N5" s="1"/>
  <c r="N10" i="24" s="1"/>
  <c r="N16" s="1"/>
  <c r="M3" i="23"/>
  <c r="L3"/>
  <c r="L5" s="1"/>
  <c r="L10" i="24" s="1"/>
  <c r="L16" s="1"/>
  <c r="K3" i="23"/>
  <c r="K5" s="1"/>
  <c r="K10" i="24" s="1"/>
  <c r="J3" i="23"/>
  <c r="J5" s="1"/>
  <c r="J10" i="24" s="1"/>
  <c r="I3" i="23"/>
  <c r="H3"/>
  <c r="G3"/>
  <c r="F3"/>
  <c r="E3"/>
  <c r="D3"/>
  <c r="C3"/>
  <c r="AA2"/>
  <c r="Z2"/>
  <c r="Y2"/>
  <c r="X2"/>
  <c r="W2"/>
  <c r="V2"/>
  <c r="U2"/>
  <c r="T2"/>
  <c r="S2"/>
  <c r="R2"/>
  <c r="Q2"/>
  <c r="N24" i="20"/>
  <c r="M24"/>
  <c r="L24"/>
  <c r="Z24" s="1"/>
  <c r="K24"/>
  <c r="AA23"/>
  <c r="Z23"/>
  <c r="Y23"/>
  <c r="J23"/>
  <c r="X23" s="1"/>
  <c r="I23"/>
  <c r="J23" i="22" s="1"/>
  <c r="O40" s="1"/>
  <c r="H23" i="20"/>
  <c r="G23"/>
  <c r="U23" s="1"/>
  <c r="F23"/>
  <c r="E23"/>
  <c r="D23"/>
  <c r="C23"/>
  <c r="Q23" s="1"/>
  <c r="AA22"/>
  <c r="Z22"/>
  <c r="Y22"/>
  <c r="J22"/>
  <c r="I22"/>
  <c r="H22"/>
  <c r="G22"/>
  <c r="F22"/>
  <c r="E22"/>
  <c r="D22"/>
  <c r="C22"/>
  <c r="AA21"/>
  <c r="Z21"/>
  <c r="Y21"/>
  <c r="J21"/>
  <c r="K21" i="22" s="1"/>
  <c r="P39" s="1"/>
  <c r="I21" i="20"/>
  <c r="H21"/>
  <c r="G21"/>
  <c r="F21"/>
  <c r="E21"/>
  <c r="D21"/>
  <c r="C21"/>
  <c r="AA20"/>
  <c r="Z20"/>
  <c r="Y20"/>
  <c r="J20"/>
  <c r="I20"/>
  <c r="H20"/>
  <c r="G20"/>
  <c r="G20" i="22" s="1"/>
  <c r="M38" s="1"/>
  <c r="F20" i="20"/>
  <c r="F20" i="22" s="1"/>
  <c r="L38" s="1"/>
  <c r="E20" i="20"/>
  <c r="D20"/>
  <c r="C20"/>
  <c r="AA19"/>
  <c r="Z19"/>
  <c r="Y19"/>
  <c r="J19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N13"/>
  <c r="M13"/>
  <c r="L13"/>
  <c r="J13"/>
  <c r="I13"/>
  <c r="H13"/>
  <c r="G13"/>
  <c r="F13"/>
  <c r="F37" s="1"/>
  <c r="J46" s="1"/>
  <c r="E13"/>
  <c r="D13"/>
  <c r="C13"/>
  <c r="N12"/>
  <c r="M12"/>
  <c r="L12"/>
  <c r="J12"/>
  <c r="I12"/>
  <c r="H12"/>
  <c r="G12"/>
  <c r="F12"/>
  <c r="E12"/>
  <c r="E36" s="1"/>
  <c r="I45" s="1"/>
  <c r="D12"/>
  <c r="C12"/>
  <c r="N11"/>
  <c r="M11"/>
  <c r="L11"/>
  <c r="K11"/>
  <c r="J11"/>
  <c r="I11"/>
  <c r="H11"/>
  <c r="G11"/>
  <c r="F11"/>
  <c r="E11"/>
  <c r="D11"/>
  <c r="C11"/>
  <c r="AA10"/>
  <c r="Z10"/>
  <c r="Y10"/>
  <c r="X10"/>
  <c r="W10"/>
  <c r="V10"/>
  <c r="U10"/>
  <c r="T10"/>
  <c r="S10"/>
  <c r="R10"/>
  <c r="Q10"/>
  <c r="N7"/>
  <c r="M7"/>
  <c r="L7"/>
  <c r="K7"/>
  <c r="J7"/>
  <c r="I7"/>
  <c r="H7"/>
  <c r="G7"/>
  <c r="F7"/>
  <c r="E7"/>
  <c r="D7"/>
  <c r="C7"/>
  <c r="N6"/>
  <c r="M6"/>
  <c r="L6"/>
  <c r="K6"/>
  <c r="J6"/>
  <c r="I6"/>
  <c r="H6"/>
  <c r="G6"/>
  <c r="F6"/>
  <c r="E6"/>
  <c r="D6"/>
  <c r="C6"/>
  <c r="N5"/>
  <c r="M5"/>
  <c r="L5"/>
  <c r="K5"/>
  <c r="J5"/>
  <c r="I5"/>
  <c r="H5"/>
  <c r="G5"/>
  <c r="F5"/>
  <c r="E5"/>
  <c r="D5"/>
  <c r="C5"/>
  <c r="N4"/>
  <c r="M4"/>
  <c r="N4" i="22" s="1"/>
  <c r="N8" s="1"/>
  <c r="L4" i="20"/>
  <c r="K4"/>
  <c r="J4"/>
  <c r="I4"/>
  <c r="J4" i="22" s="1"/>
  <c r="J8" s="1"/>
  <c r="H4" i="20"/>
  <c r="G4"/>
  <c r="F4"/>
  <c r="E4"/>
  <c r="E4" i="22" s="1"/>
  <c r="E8" s="1"/>
  <c r="D4" i="20"/>
  <c r="C4"/>
  <c r="C4" i="22" s="1"/>
  <c r="C8" s="1"/>
  <c r="N3" i="20"/>
  <c r="N8" s="1"/>
  <c r="M3"/>
  <c r="L3"/>
  <c r="K3"/>
  <c r="J3"/>
  <c r="J8" s="1"/>
  <c r="I3"/>
  <c r="H3"/>
  <c r="G3"/>
  <c r="F3"/>
  <c r="E3"/>
  <c r="D3"/>
  <c r="C3"/>
  <c r="AA2"/>
  <c r="Z2"/>
  <c r="Y2"/>
  <c r="X2"/>
  <c r="W2"/>
  <c r="V2"/>
  <c r="U2"/>
  <c r="T2"/>
  <c r="S2"/>
  <c r="R2"/>
  <c r="Q2"/>
  <c r="N52" i="15"/>
  <c r="M52"/>
  <c r="L52"/>
  <c r="K52"/>
  <c r="J52"/>
  <c r="I52"/>
  <c r="H52"/>
  <c r="G52"/>
  <c r="F52"/>
  <c r="E52"/>
  <c r="D52"/>
  <c r="C52"/>
  <c r="N51"/>
  <c r="M51"/>
  <c r="L51"/>
  <c r="K51"/>
  <c r="J51"/>
  <c r="I51"/>
  <c r="H51"/>
  <c r="G51"/>
  <c r="F51"/>
  <c r="E51"/>
  <c r="D51"/>
  <c r="C51"/>
  <c r="O39"/>
  <c r="J39"/>
  <c r="I39"/>
  <c r="H39"/>
  <c r="G39"/>
  <c r="F39"/>
  <c r="E39"/>
  <c r="D39"/>
  <c r="C39"/>
  <c r="O38"/>
  <c r="J38"/>
  <c r="I38"/>
  <c r="H38"/>
  <c r="G38"/>
  <c r="F38"/>
  <c r="E38"/>
  <c r="D38"/>
  <c r="C38"/>
  <c r="O37"/>
  <c r="J37"/>
  <c r="I37"/>
  <c r="H37"/>
  <c r="G37"/>
  <c r="F37"/>
  <c r="E37"/>
  <c r="D37"/>
  <c r="C37"/>
  <c r="O36"/>
  <c r="J36"/>
  <c r="I36"/>
  <c r="H36"/>
  <c r="G36"/>
  <c r="F36"/>
  <c r="E36"/>
  <c r="D36"/>
  <c r="C36"/>
  <c r="O35"/>
  <c r="J35"/>
  <c r="I35"/>
  <c r="H35"/>
  <c r="G35"/>
  <c r="F35"/>
  <c r="E35"/>
  <c r="D35"/>
  <c r="C35"/>
  <c r="P31"/>
  <c r="N31"/>
  <c r="M31"/>
  <c r="L31"/>
  <c r="K31"/>
  <c r="J31"/>
  <c r="I31"/>
  <c r="H31"/>
  <c r="G31"/>
  <c r="F31"/>
  <c r="E31"/>
  <c r="D31"/>
  <c r="C31"/>
  <c r="P30"/>
  <c r="N30"/>
  <c r="M30"/>
  <c r="L30"/>
  <c r="K30"/>
  <c r="J30"/>
  <c r="I30"/>
  <c r="H30"/>
  <c r="G30"/>
  <c r="F30"/>
  <c r="E30"/>
  <c r="D30"/>
  <c r="C30"/>
  <c r="P29"/>
  <c r="N29"/>
  <c r="M29"/>
  <c r="L29"/>
  <c r="K29"/>
  <c r="J29"/>
  <c r="I29"/>
  <c r="H29"/>
  <c r="G29"/>
  <c r="F29"/>
  <c r="E29"/>
  <c r="D29"/>
  <c r="C29"/>
  <c r="P28"/>
  <c r="N28"/>
  <c r="M28"/>
  <c r="L28"/>
  <c r="K28"/>
  <c r="J28"/>
  <c r="I28"/>
  <c r="H28"/>
  <c r="G28"/>
  <c r="F28"/>
  <c r="E28"/>
  <c r="D28"/>
  <c r="C28"/>
  <c r="P27"/>
  <c r="N27"/>
  <c r="M27"/>
  <c r="L27"/>
  <c r="K27"/>
  <c r="J27"/>
  <c r="I27"/>
  <c r="H27"/>
  <c r="G27"/>
  <c r="F27"/>
  <c r="E27"/>
  <c r="D27"/>
  <c r="C27"/>
  <c r="N24"/>
  <c r="M24"/>
  <c r="L24"/>
  <c r="K24"/>
  <c r="J24"/>
  <c r="I24"/>
  <c r="H24"/>
  <c r="G24"/>
  <c r="F24"/>
  <c r="E24"/>
  <c r="D24"/>
  <c r="C24"/>
  <c r="AA23"/>
  <c r="Z23"/>
  <c r="Y23"/>
  <c r="X23"/>
  <c r="W23"/>
  <c r="V23"/>
  <c r="U23"/>
  <c r="T23"/>
  <c r="S23"/>
  <c r="R23"/>
  <c r="Q23"/>
  <c r="O23"/>
  <c r="AA22"/>
  <c r="Z22"/>
  <c r="Y22"/>
  <c r="X22"/>
  <c r="W22"/>
  <c r="V22"/>
  <c r="U22"/>
  <c r="T22"/>
  <c r="S22"/>
  <c r="R22"/>
  <c r="Q22"/>
  <c r="O22"/>
  <c r="AA21"/>
  <c r="Z21"/>
  <c r="Y21"/>
  <c r="X21"/>
  <c r="W21"/>
  <c r="V21"/>
  <c r="U21"/>
  <c r="T21"/>
  <c r="S21"/>
  <c r="R21"/>
  <c r="Q21"/>
  <c r="O21"/>
  <c r="AA20"/>
  <c r="Z20"/>
  <c r="Y20"/>
  <c r="X20"/>
  <c r="W20"/>
  <c r="V20"/>
  <c r="U20"/>
  <c r="T20"/>
  <c r="S20"/>
  <c r="R20"/>
  <c r="Q20"/>
  <c r="O20"/>
  <c r="AA19"/>
  <c r="Z19"/>
  <c r="Y19"/>
  <c r="X19"/>
  <c r="W19"/>
  <c r="V19"/>
  <c r="U19"/>
  <c r="T19"/>
  <c r="S19"/>
  <c r="R19"/>
  <c r="Q19"/>
  <c r="O19"/>
  <c r="AA18"/>
  <c r="Z18"/>
  <c r="Y18"/>
  <c r="X18"/>
  <c r="W18"/>
  <c r="V18"/>
  <c r="U18"/>
  <c r="T18"/>
  <c r="S18"/>
  <c r="R18"/>
  <c r="Q18"/>
  <c r="N16"/>
  <c r="M16"/>
  <c r="L16"/>
  <c r="K16"/>
  <c r="J16"/>
  <c r="I16"/>
  <c r="H16"/>
  <c r="G16"/>
  <c r="F16"/>
  <c r="E16"/>
  <c r="D16"/>
  <c r="C16"/>
  <c r="AA15"/>
  <c r="Z15"/>
  <c r="Y15"/>
  <c r="X15"/>
  <c r="W15"/>
  <c r="V15"/>
  <c r="U15"/>
  <c r="T15"/>
  <c r="S15"/>
  <c r="R15"/>
  <c r="Q15"/>
  <c r="O15"/>
  <c r="AA14"/>
  <c r="Z14"/>
  <c r="Y14"/>
  <c r="X14"/>
  <c r="W14"/>
  <c r="V14"/>
  <c r="U14"/>
  <c r="T14"/>
  <c r="S14"/>
  <c r="R14"/>
  <c r="Q14"/>
  <c r="O14"/>
  <c r="AM14" s="1"/>
  <c r="AA13"/>
  <c r="Z13"/>
  <c r="Y13"/>
  <c r="X13"/>
  <c r="W13"/>
  <c r="V13"/>
  <c r="U13"/>
  <c r="T13"/>
  <c r="S13"/>
  <c r="R13"/>
  <c r="Q13"/>
  <c r="O13"/>
  <c r="AA12"/>
  <c r="Z12"/>
  <c r="Y12"/>
  <c r="X12"/>
  <c r="W12"/>
  <c r="V12"/>
  <c r="U12"/>
  <c r="T12"/>
  <c r="S12"/>
  <c r="R12"/>
  <c r="Q12"/>
  <c r="O12"/>
  <c r="AM12" s="1"/>
  <c r="AA11"/>
  <c r="Z11"/>
  <c r="Y11"/>
  <c r="X11"/>
  <c r="W11"/>
  <c r="V11"/>
  <c r="U11"/>
  <c r="T11"/>
  <c r="S11"/>
  <c r="R11"/>
  <c r="Q11"/>
  <c r="O11"/>
  <c r="AA10"/>
  <c r="Z10"/>
  <c r="Y10"/>
  <c r="X10"/>
  <c r="W10"/>
  <c r="V10"/>
  <c r="U10"/>
  <c r="T10"/>
  <c r="S10"/>
  <c r="R10"/>
  <c r="Q10"/>
  <c r="N8"/>
  <c r="M8"/>
  <c r="L8"/>
  <c r="K8"/>
  <c r="J8"/>
  <c r="I8"/>
  <c r="H8"/>
  <c r="G8"/>
  <c r="F8"/>
  <c r="E8"/>
  <c r="D8"/>
  <c r="C8"/>
  <c r="Q8" s="1"/>
  <c r="AA7"/>
  <c r="Z7"/>
  <c r="Y7"/>
  <c r="X7"/>
  <c r="W7"/>
  <c r="V7"/>
  <c r="U7"/>
  <c r="T7"/>
  <c r="S7"/>
  <c r="R7"/>
  <c r="Q7"/>
  <c r="O7"/>
  <c r="AA6"/>
  <c r="Z6"/>
  <c r="Y6"/>
  <c r="X6"/>
  <c r="W6"/>
  <c r="V6"/>
  <c r="U6"/>
  <c r="T6"/>
  <c r="S6"/>
  <c r="R6"/>
  <c r="Q6"/>
  <c r="O6"/>
  <c r="AL6" s="1"/>
  <c r="AA5"/>
  <c r="Z5"/>
  <c r="Y5"/>
  <c r="X5"/>
  <c r="W5"/>
  <c r="V5"/>
  <c r="U5"/>
  <c r="T5"/>
  <c r="S5"/>
  <c r="R5"/>
  <c r="Q5"/>
  <c r="O5"/>
  <c r="AA4"/>
  <c r="Z4"/>
  <c r="Y4"/>
  <c r="X4"/>
  <c r="W4"/>
  <c r="V4"/>
  <c r="U4"/>
  <c r="T4"/>
  <c r="S4"/>
  <c r="R4"/>
  <c r="Q4"/>
  <c r="O4"/>
  <c r="O8" s="1"/>
  <c r="AH8" s="1"/>
  <c r="AA3"/>
  <c r="Z3"/>
  <c r="Y3"/>
  <c r="X3"/>
  <c r="W3"/>
  <c r="V3"/>
  <c r="U3"/>
  <c r="T3"/>
  <c r="S3"/>
  <c r="R3"/>
  <c r="Q3"/>
  <c r="O3"/>
  <c r="AA2"/>
  <c r="Z2"/>
  <c r="Y2"/>
  <c r="X2"/>
  <c r="W2"/>
  <c r="V2"/>
  <c r="U2"/>
  <c r="T2"/>
  <c r="S2"/>
  <c r="R2"/>
  <c r="Q2"/>
  <c r="O39" i="9"/>
  <c r="J39"/>
  <c r="I39"/>
  <c r="H39"/>
  <c r="G39"/>
  <c r="F39"/>
  <c r="E39"/>
  <c r="D39"/>
  <c r="C39"/>
  <c r="O38"/>
  <c r="J38"/>
  <c r="I38"/>
  <c r="H38"/>
  <c r="G38"/>
  <c r="F38"/>
  <c r="E38"/>
  <c r="D38"/>
  <c r="C38"/>
  <c r="O37"/>
  <c r="J37"/>
  <c r="I37"/>
  <c r="H37"/>
  <c r="G37"/>
  <c r="F37"/>
  <c r="E37"/>
  <c r="D37"/>
  <c r="C37"/>
  <c r="O36"/>
  <c r="J36"/>
  <c r="I36"/>
  <c r="H36"/>
  <c r="G36"/>
  <c r="F36"/>
  <c r="E36"/>
  <c r="D36"/>
  <c r="C36"/>
  <c r="O35"/>
  <c r="J35"/>
  <c r="I35"/>
  <c r="H35"/>
  <c r="G35"/>
  <c r="F35"/>
  <c r="E35"/>
  <c r="D35"/>
  <c r="C35"/>
  <c r="P31"/>
  <c r="N31"/>
  <c r="M31"/>
  <c r="L31"/>
  <c r="K31"/>
  <c r="P30"/>
  <c r="N30"/>
  <c r="M30"/>
  <c r="L30"/>
  <c r="K30"/>
  <c r="N29"/>
  <c r="M29"/>
  <c r="L29"/>
  <c r="N28"/>
  <c r="M28"/>
  <c r="L28"/>
  <c r="P27"/>
  <c r="N27"/>
  <c r="M27"/>
  <c r="L27"/>
  <c r="K27"/>
  <c r="N24"/>
  <c r="M24"/>
  <c r="L24"/>
  <c r="K24"/>
  <c r="J24"/>
  <c r="I24"/>
  <c r="H24"/>
  <c r="G24"/>
  <c r="F24"/>
  <c r="E24"/>
  <c r="D24"/>
  <c r="C24"/>
  <c r="AA23"/>
  <c r="Z23"/>
  <c r="Y23"/>
  <c r="X23"/>
  <c r="W23"/>
  <c r="V23"/>
  <c r="U23"/>
  <c r="T23"/>
  <c r="S23"/>
  <c r="R23"/>
  <c r="Q23"/>
  <c r="O23"/>
  <c r="AM23" s="1"/>
  <c r="AA22"/>
  <c r="Z22"/>
  <c r="Y22"/>
  <c r="X22"/>
  <c r="W22"/>
  <c r="V22"/>
  <c r="U22"/>
  <c r="T22"/>
  <c r="S22"/>
  <c r="R22"/>
  <c r="Q22"/>
  <c r="O22"/>
  <c r="A22"/>
  <c r="AA21"/>
  <c r="Z21"/>
  <c r="Y21"/>
  <c r="X21"/>
  <c r="W21"/>
  <c r="V21"/>
  <c r="U21"/>
  <c r="T21"/>
  <c r="S21"/>
  <c r="R21"/>
  <c r="Q21"/>
  <c r="O21"/>
  <c r="AA20"/>
  <c r="Z20"/>
  <c r="Y20"/>
  <c r="X20"/>
  <c r="W20"/>
  <c r="V20"/>
  <c r="U20"/>
  <c r="T20"/>
  <c r="S20"/>
  <c r="R20"/>
  <c r="Q20"/>
  <c r="O20"/>
  <c r="A20"/>
  <c r="AA19"/>
  <c r="Z19"/>
  <c r="Y19"/>
  <c r="X19"/>
  <c r="W19"/>
  <c r="V19"/>
  <c r="U19"/>
  <c r="T19"/>
  <c r="S19"/>
  <c r="R19"/>
  <c r="Q19"/>
  <c r="O19"/>
  <c r="AM19" s="1"/>
  <c r="AA18"/>
  <c r="Z18"/>
  <c r="Y18"/>
  <c r="X18"/>
  <c r="W18"/>
  <c r="V18"/>
  <c r="U18"/>
  <c r="T18"/>
  <c r="S18"/>
  <c r="R18"/>
  <c r="Q18"/>
  <c r="N16"/>
  <c r="M16"/>
  <c r="L16"/>
  <c r="J16"/>
  <c r="J40" s="1"/>
  <c r="I16"/>
  <c r="H16"/>
  <c r="H40" s="1"/>
  <c r="G16"/>
  <c r="F16"/>
  <c r="F40" s="1"/>
  <c r="E16"/>
  <c r="D16"/>
  <c r="D40" s="1"/>
  <c r="C16"/>
  <c r="AA15"/>
  <c r="Z15"/>
  <c r="Y15"/>
  <c r="X15"/>
  <c r="W15"/>
  <c r="V15"/>
  <c r="U15"/>
  <c r="T15"/>
  <c r="S15"/>
  <c r="R15"/>
  <c r="Q15"/>
  <c r="O15"/>
  <c r="AA14"/>
  <c r="Z14"/>
  <c r="Y14"/>
  <c r="X14"/>
  <c r="W14"/>
  <c r="V14"/>
  <c r="U14"/>
  <c r="T14"/>
  <c r="S14"/>
  <c r="R14"/>
  <c r="Q14"/>
  <c r="O14"/>
  <c r="A14"/>
  <c r="AA13"/>
  <c r="Z13"/>
  <c r="W13"/>
  <c r="V13"/>
  <c r="U13"/>
  <c r="T13"/>
  <c r="S13"/>
  <c r="R13"/>
  <c r="Q13"/>
  <c r="K13"/>
  <c r="AA12"/>
  <c r="Z12"/>
  <c r="W12"/>
  <c r="V12"/>
  <c r="U12"/>
  <c r="T12"/>
  <c r="S12"/>
  <c r="R12"/>
  <c r="Q12"/>
  <c r="K12"/>
  <c r="AA11"/>
  <c r="Z11"/>
  <c r="Y11"/>
  <c r="X11"/>
  <c r="W11"/>
  <c r="V11"/>
  <c r="U11"/>
  <c r="T11"/>
  <c r="S11"/>
  <c r="R11"/>
  <c r="Q11"/>
  <c r="O11"/>
  <c r="AA10"/>
  <c r="Z10"/>
  <c r="Y10"/>
  <c r="X10"/>
  <c r="W10"/>
  <c r="V10"/>
  <c r="U10"/>
  <c r="T10"/>
  <c r="S10"/>
  <c r="R10"/>
  <c r="Q10"/>
  <c r="N8"/>
  <c r="M8"/>
  <c r="L8"/>
  <c r="K8"/>
  <c r="J8"/>
  <c r="I8"/>
  <c r="H8"/>
  <c r="G8"/>
  <c r="F8"/>
  <c r="E8"/>
  <c r="D8"/>
  <c r="C8"/>
  <c r="AA7"/>
  <c r="Z7"/>
  <c r="Y7"/>
  <c r="X7"/>
  <c r="W7"/>
  <c r="V7"/>
  <c r="U7"/>
  <c r="T7"/>
  <c r="S7"/>
  <c r="R7"/>
  <c r="Q7"/>
  <c r="O7"/>
  <c r="AM7" s="1"/>
  <c r="AA6"/>
  <c r="Z6"/>
  <c r="Y6"/>
  <c r="X6"/>
  <c r="W6"/>
  <c r="V6"/>
  <c r="U6"/>
  <c r="T6"/>
  <c r="S6"/>
  <c r="R6"/>
  <c r="Q6"/>
  <c r="O6"/>
  <c r="AM6" s="1"/>
  <c r="AA5"/>
  <c r="Z5"/>
  <c r="Y5"/>
  <c r="X5"/>
  <c r="W5"/>
  <c r="V5"/>
  <c r="U5"/>
  <c r="T5"/>
  <c r="S5"/>
  <c r="R5"/>
  <c r="Q5"/>
  <c r="O5"/>
  <c r="AM5" s="1"/>
  <c r="AA4"/>
  <c r="Z4"/>
  <c r="Y4"/>
  <c r="X4"/>
  <c r="W4"/>
  <c r="V4"/>
  <c r="U4"/>
  <c r="T4"/>
  <c r="S4"/>
  <c r="R4"/>
  <c r="Q4"/>
  <c r="O4"/>
  <c r="O8" s="1"/>
  <c r="AA3"/>
  <c r="Z3"/>
  <c r="Y3"/>
  <c r="X3"/>
  <c r="W3"/>
  <c r="V3"/>
  <c r="U3"/>
  <c r="T3"/>
  <c r="S3"/>
  <c r="R3"/>
  <c r="Q3"/>
  <c r="O3"/>
  <c r="AM3" s="1"/>
  <c r="AA2"/>
  <c r="Z2"/>
  <c r="Y2"/>
  <c r="X2"/>
  <c r="W2"/>
  <c r="V2"/>
  <c r="U2"/>
  <c r="T2"/>
  <c r="S2"/>
  <c r="R2"/>
  <c r="Q2"/>
  <c r="O35" i="1"/>
  <c r="H35"/>
  <c r="G35"/>
  <c r="F35"/>
  <c r="E35"/>
  <c r="D35"/>
  <c r="C35"/>
  <c r="O34"/>
  <c r="H34"/>
  <c r="G34"/>
  <c r="F34"/>
  <c r="E34"/>
  <c r="D34"/>
  <c r="C34"/>
  <c r="O33"/>
  <c r="H33"/>
  <c r="G33"/>
  <c r="F33"/>
  <c r="E33"/>
  <c r="D33"/>
  <c r="C33"/>
  <c r="N29"/>
  <c r="M29"/>
  <c r="L29"/>
  <c r="K29"/>
  <c r="J29"/>
  <c r="I29"/>
  <c r="H29"/>
  <c r="G29"/>
  <c r="F29"/>
  <c r="E29"/>
  <c r="D29"/>
  <c r="C29"/>
  <c r="N28"/>
  <c r="M28"/>
  <c r="L28"/>
  <c r="K28"/>
  <c r="J28"/>
  <c r="I28"/>
  <c r="H28"/>
  <c r="G28"/>
  <c r="F28"/>
  <c r="E28"/>
  <c r="D28"/>
  <c r="C28"/>
  <c r="N27"/>
  <c r="M27"/>
  <c r="L27"/>
  <c r="K27"/>
  <c r="J27"/>
  <c r="I27"/>
  <c r="H27"/>
  <c r="G27"/>
  <c r="F27"/>
  <c r="E27"/>
  <c r="D27"/>
  <c r="C27"/>
  <c r="N24"/>
  <c r="M24"/>
  <c r="L24"/>
  <c r="K24"/>
  <c r="J24"/>
  <c r="I24"/>
  <c r="H24"/>
  <c r="G24"/>
  <c r="F24"/>
  <c r="E24"/>
  <c r="D24"/>
  <c r="C24"/>
  <c r="AA23"/>
  <c r="Z23"/>
  <c r="Y23"/>
  <c r="X23"/>
  <c r="W23"/>
  <c r="V23"/>
  <c r="U23"/>
  <c r="T23"/>
  <c r="S23"/>
  <c r="R23"/>
  <c r="Q23"/>
  <c r="O23"/>
  <c r="AK23" s="1"/>
  <c r="AA22"/>
  <c r="Z22"/>
  <c r="Y22"/>
  <c r="X22"/>
  <c r="W22"/>
  <c r="V22"/>
  <c r="U22"/>
  <c r="T22"/>
  <c r="S22"/>
  <c r="R22"/>
  <c r="Q22"/>
  <c r="O22"/>
  <c r="AA21"/>
  <c r="Z21"/>
  <c r="Y21"/>
  <c r="X21"/>
  <c r="W21"/>
  <c r="V21"/>
  <c r="U21"/>
  <c r="T21"/>
  <c r="S21"/>
  <c r="R21"/>
  <c r="Q21"/>
  <c r="O21"/>
  <c r="AA20"/>
  <c r="Z20"/>
  <c r="Y20"/>
  <c r="X20"/>
  <c r="W20"/>
  <c r="V20"/>
  <c r="U20"/>
  <c r="T20"/>
  <c r="S20"/>
  <c r="R20"/>
  <c r="Q20"/>
  <c r="O20"/>
  <c r="AJ20" s="1"/>
  <c r="AA19"/>
  <c r="Z19"/>
  <c r="Y19"/>
  <c r="X19"/>
  <c r="W19"/>
  <c r="V19"/>
  <c r="U19"/>
  <c r="T19"/>
  <c r="S19"/>
  <c r="R19"/>
  <c r="Q19"/>
  <c r="O19"/>
  <c r="AA18"/>
  <c r="Z18"/>
  <c r="Y18"/>
  <c r="X18"/>
  <c r="W18"/>
  <c r="V18"/>
  <c r="U18"/>
  <c r="T18"/>
  <c r="S18"/>
  <c r="R18"/>
  <c r="Q18"/>
  <c r="N16"/>
  <c r="M16"/>
  <c r="L16"/>
  <c r="K16"/>
  <c r="J16"/>
  <c r="I16"/>
  <c r="H16"/>
  <c r="H36" s="1"/>
  <c r="G16"/>
  <c r="F16"/>
  <c r="E16"/>
  <c r="D16"/>
  <c r="D36" s="1"/>
  <c r="C16"/>
  <c r="AA15"/>
  <c r="Z15"/>
  <c r="Y15"/>
  <c r="X15"/>
  <c r="W15"/>
  <c r="V15"/>
  <c r="U15"/>
  <c r="T15"/>
  <c r="S15"/>
  <c r="R15"/>
  <c r="Q15"/>
  <c r="O15"/>
  <c r="AA14"/>
  <c r="Z14"/>
  <c r="Y14"/>
  <c r="X14"/>
  <c r="W14"/>
  <c r="V14"/>
  <c r="U14"/>
  <c r="T14"/>
  <c r="S14"/>
  <c r="R14"/>
  <c r="Q14"/>
  <c r="O14"/>
  <c r="AA13"/>
  <c r="Z13"/>
  <c r="Y13"/>
  <c r="X13"/>
  <c r="W13"/>
  <c r="V13"/>
  <c r="U13"/>
  <c r="T13"/>
  <c r="S13"/>
  <c r="R13"/>
  <c r="Q13"/>
  <c r="O13"/>
  <c r="AA12"/>
  <c r="Z12"/>
  <c r="Y12"/>
  <c r="X12"/>
  <c r="W12"/>
  <c r="V12"/>
  <c r="U12"/>
  <c r="T12"/>
  <c r="S12"/>
  <c r="R12"/>
  <c r="Q12"/>
  <c r="O12"/>
  <c r="O16" s="1"/>
  <c r="AA11"/>
  <c r="Z11"/>
  <c r="Y11"/>
  <c r="X11"/>
  <c r="W11"/>
  <c r="V11"/>
  <c r="U11"/>
  <c r="T11"/>
  <c r="S11"/>
  <c r="R11"/>
  <c r="Q11"/>
  <c r="O11"/>
  <c r="AE11" s="1"/>
  <c r="AA10"/>
  <c r="Z10"/>
  <c r="Y10"/>
  <c r="X10"/>
  <c r="W10"/>
  <c r="V10"/>
  <c r="U10"/>
  <c r="T10"/>
  <c r="S10"/>
  <c r="R10"/>
  <c r="Q10"/>
  <c r="N8"/>
  <c r="N30" s="1"/>
  <c r="M8"/>
  <c r="L8"/>
  <c r="L30" s="1"/>
  <c r="K8"/>
  <c r="J8"/>
  <c r="J30" s="1"/>
  <c r="I8"/>
  <c r="H8"/>
  <c r="H30" s="1"/>
  <c r="G8"/>
  <c r="F8"/>
  <c r="F30" s="1"/>
  <c r="E8"/>
  <c r="D8"/>
  <c r="D30" s="1"/>
  <c r="C8"/>
  <c r="C30" s="1"/>
  <c r="AA7"/>
  <c r="Z7"/>
  <c r="Y7"/>
  <c r="X7"/>
  <c r="W7"/>
  <c r="V7"/>
  <c r="U7"/>
  <c r="T7"/>
  <c r="S7"/>
  <c r="R7"/>
  <c r="Q7"/>
  <c r="O7"/>
  <c r="AA6"/>
  <c r="Z6"/>
  <c r="Y6"/>
  <c r="X6"/>
  <c r="W6"/>
  <c r="V6"/>
  <c r="U6"/>
  <c r="T6"/>
  <c r="S6"/>
  <c r="R6"/>
  <c r="Q6"/>
  <c r="O6"/>
  <c r="AA5"/>
  <c r="Z5"/>
  <c r="Y5"/>
  <c r="X5"/>
  <c r="W5"/>
  <c r="V5"/>
  <c r="U5"/>
  <c r="T5"/>
  <c r="S5"/>
  <c r="R5"/>
  <c r="Q5"/>
  <c r="O5"/>
  <c r="AA4"/>
  <c r="Z4"/>
  <c r="Y4"/>
  <c r="X4"/>
  <c r="W4"/>
  <c r="V4"/>
  <c r="U4"/>
  <c r="T4"/>
  <c r="S4"/>
  <c r="R4"/>
  <c r="Q4"/>
  <c r="O4"/>
  <c r="AM4" s="1"/>
  <c r="AA3"/>
  <c r="Z3"/>
  <c r="Y3"/>
  <c r="X3"/>
  <c r="W3"/>
  <c r="V3"/>
  <c r="U3"/>
  <c r="T3"/>
  <c r="S3"/>
  <c r="R3"/>
  <c r="Q3"/>
  <c r="O3"/>
  <c r="AM3" s="1"/>
  <c r="AA2"/>
  <c r="Z2"/>
  <c r="Y2"/>
  <c r="X2"/>
  <c r="W2"/>
  <c r="V2"/>
  <c r="U2"/>
  <c r="T2"/>
  <c r="S2"/>
  <c r="R2"/>
  <c r="Q2"/>
  <c r="O6" i="23" l="1"/>
  <c r="C87" s="1"/>
  <c r="C12" i="24"/>
  <c r="AQ6" i="23"/>
  <c r="AR6" s="1"/>
  <c r="U7"/>
  <c r="G14" i="24"/>
  <c r="X22" i="23"/>
  <c r="AH12" i="24"/>
  <c r="S7" i="23"/>
  <c r="E14" i="24"/>
  <c r="W7" i="23"/>
  <c r="I14" i="24"/>
  <c r="AA7" i="23"/>
  <c r="M14" i="24"/>
  <c r="S23" i="23"/>
  <c r="AC14" i="24"/>
  <c r="K16"/>
  <c r="K18" s="1"/>
  <c r="O55" i="16"/>
  <c r="E30" i="1"/>
  <c r="I30"/>
  <c r="E27" i="23"/>
  <c r="I27"/>
  <c r="M27"/>
  <c r="AS4"/>
  <c r="AE16" i="24"/>
  <c r="Y17"/>
  <c r="Y18" s="1"/>
  <c r="C53" i="16"/>
  <c r="C23" s="1"/>
  <c r="C23" i="18" s="1"/>
  <c r="G53" i="16"/>
  <c r="G23" s="1"/>
  <c r="C28" i="17"/>
  <c r="T20" i="18"/>
  <c r="X20"/>
  <c r="X21"/>
  <c r="D5" i="23"/>
  <c r="D10" i="24" s="1"/>
  <c r="D16" s="1"/>
  <c r="AR3" i="23"/>
  <c r="H5"/>
  <c r="H10" i="24" s="1"/>
  <c r="D30" i="23"/>
  <c r="D12" i="24"/>
  <c r="H30" i="23"/>
  <c r="H12" i="24"/>
  <c r="D14"/>
  <c r="E38" i="23"/>
  <c r="Q12" i="24"/>
  <c r="C5" i="23"/>
  <c r="C10" i="24" s="1"/>
  <c r="AQ3" i="23"/>
  <c r="G5"/>
  <c r="G10" i="24" s="1"/>
  <c r="O4" i="23"/>
  <c r="C85" s="1"/>
  <c r="AQ4"/>
  <c r="Q7"/>
  <c r="C14" i="24"/>
  <c r="C32" s="1"/>
  <c r="AQ7" i="23"/>
  <c r="AR7" s="1"/>
  <c r="Y7"/>
  <c r="K14" i="24"/>
  <c r="E24" i="23"/>
  <c r="AC3" i="24" s="1"/>
  <c r="AC10"/>
  <c r="AC16" s="1"/>
  <c r="F5" i="23"/>
  <c r="F10" i="24" s="1"/>
  <c r="T6" i="23"/>
  <c r="F12" i="24"/>
  <c r="X6" i="23"/>
  <c r="J12" i="24"/>
  <c r="C35" i="23"/>
  <c r="G46" s="1"/>
  <c r="C66" s="1"/>
  <c r="E84"/>
  <c r="C38"/>
  <c r="E87"/>
  <c r="O12" i="24"/>
  <c r="D30" s="1"/>
  <c r="E88" i="23"/>
  <c r="O14" i="24"/>
  <c r="U15" i="23"/>
  <c r="S14" i="24"/>
  <c r="X23" i="23"/>
  <c r="AH14" i="24"/>
  <c r="AR4" i="23"/>
  <c r="AR27" s="1"/>
  <c r="AH16" i="24"/>
  <c r="Q45" i="21"/>
  <c r="Q48" s="1"/>
  <c r="X4" i="18"/>
  <c r="M16" i="20"/>
  <c r="J16" i="24"/>
  <c r="J18" s="1"/>
  <c r="E85" i="23"/>
  <c r="L18" i="24"/>
  <c r="AA24" i="21"/>
  <c r="P17" i="24"/>
  <c r="T17"/>
  <c r="AD17"/>
  <c r="AD18" s="1"/>
  <c r="AH17"/>
  <c r="AH18" s="1"/>
  <c r="AR6" i="21"/>
  <c r="AS6" s="1"/>
  <c r="AT6" s="1"/>
  <c r="AU6" s="1"/>
  <c r="AV6" s="1"/>
  <c r="AW6" s="1"/>
  <c r="AX6" s="1"/>
  <c r="AY6" s="1"/>
  <c r="AZ6" s="1"/>
  <c r="BA6" s="1"/>
  <c r="BB6" s="1"/>
  <c r="AQ14" s="1"/>
  <c r="AR14" s="1"/>
  <c r="AB17" i="24"/>
  <c r="AF17"/>
  <c r="AF18" s="1"/>
  <c r="AR3" i="21"/>
  <c r="C11" i="24"/>
  <c r="AQ4" i="21"/>
  <c r="AR4" s="1"/>
  <c r="AR27" s="1"/>
  <c r="G11" i="24"/>
  <c r="G17" s="1"/>
  <c r="C13"/>
  <c r="AQ5" i="21"/>
  <c r="AR5" s="1"/>
  <c r="AS5" s="1"/>
  <c r="AT5" s="1"/>
  <c r="AU5" s="1"/>
  <c r="AV5" s="1"/>
  <c r="AW5" s="1"/>
  <c r="AX5" s="1"/>
  <c r="AY5" s="1"/>
  <c r="AZ5" s="1"/>
  <c r="BA5" s="1"/>
  <c r="BB5" s="1"/>
  <c r="AQ13" s="1"/>
  <c r="AR13" s="1"/>
  <c r="AS13" s="1"/>
  <c r="AT13" s="1"/>
  <c r="AU13" s="1"/>
  <c r="AV13" s="1"/>
  <c r="AW13" s="1"/>
  <c r="AX13" s="1"/>
  <c r="C15" i="24"/>
  <c r="AQ7" i="21"/>
  <c r="AR7" s="1"/>
  <c r="AS7" s="1"/>
  <c r="AT7" s="1"/>
  <c r="AU7" s="1"/>
  <c r="AV7" s="1"/>
  <c r="AW7" s="1"/>
  <c r="AX7" s="1"/>
  <c r="AY7" s="1"/>
  <c r="AZ7" s="1"/>
  <c r="BA7" s="1"/>
  <c r="BB7" s="1"/>
  <c r="AQ15" s="1"/>
  <c r="AR15" s="1"/>
  <c r="AA15" i="24"/>
  <c r="H8" i="21"/>
  <c r="H4" i="24" s="1"/>
  <c r="D11"/>
  <c r="D17" s="1"/>
  <c r="Q17"/>
  <c r="U17"/>
  <c r="U18" s="1"/>
  <c r="Z17"/>
  <c r="O15"/>
  <c r="D33" s="1"/>
  <c r="AC17"/>
  <c r="AG17"/>
  <c r="AG18" s="1"/>
  <c r="E11"/>
  <c r="E17" s="1"/>
  <c r="R17"/>
  <c r="R18" s="1"/>
  <c r="V17"/>
  <c r="V18" s="1"/>
  <c r="O13"/>
  <c r="AA13"/>
  <c r="F8" i="21"/>
  <c r="F4" i="24" s="1"/>
  <c r="F11"/>
  <c r="F17" s="1"/>
  <c r="O11"/>
  <c r="S17"/>
  <c r="X17"/>
  <c r="AA11"/>
  <c r="AE17"/>
  <c r="AE18" s="1"/>
  <c r="AM5" i="1"/>
  <c r="AN5"/>
  <c r="AL5"/>
  <c r="AJ5"/>
  <c r="AH5"/>
  <c r="AF5"/>
  <c r="AD5"/>
  <c r="AM6"/>
  <c r="AN6"/>
  <c r="AL6"/>
  <c r="AJ6"/>
  <c r="AH6"/>
  <c r="AF6"/>
  <c r="AD6"/>
  <c r="AM7"/>
  <c r="AN7"/>
  <c r="AL7"/>
  <c r="AJ7"/>
  <c r="AH7"/>
  <c r="AF7"/>
  <c r="AD7"/>
  <c r="T8"/>
  <c r="AM13"/>
  <c r="O28"/>
  <c r="AN13"/>
  <c r="AL13"/>
  <c r="AJ13"/>
  <c r="AH13"/>
  <c r="AF13"/>
  <c r="AD13"/>
  <c r="AM14"/>
  <c r="AN14"/>
  <c r="AL14"/>
  <c r="AJ14"/>
  <c r="AH14"/>
  <c r="AF14"/>
  <c r="AD14"/>
  <c r="O29"/>
  <c r="AN15"/>
  <c r="AL15"/>
  <c r="AJ15"/>
  <c r="AH15"/>
  <c r="AF15"/>
  <c r="AD15"/>
  <c r="S16"/>
  <c r="W16"/>
  <c r="AA16"/>
  <c r="AK19"/>
  <c r="AM19"/>
  <c r="AJ19"/>
  <c r="AH19"/>
  <c r="AE19"/>
  <c r="AK21"/>
  <c r="AM21"/>
  <c r="AK22"/>
  <c r="AM22"/>
  <c r="AJ22"/>
  <c r="AH22"/>
  <c r="AE22"/>
  <c r="E36"/>
  <c r="T24"/>
  <c r="Y24"/>
  <c r="Z24"/>
  <c r="AA24"/>
  <c r="O27" i="9"/>
  <c r="P19"/>
  <c r="K16"/>
  <c r="K32" s="1"/>
  <c r="X12"/>
  <c r="O12"/>
  <c r="X13"/>
  <c r="O13"/>
  <c r="O30"/>
  <c r="P22"/>
  <c r="AN14"/>
  <c r="AL14"/>
  <c r="AJ14"/>
  <c r="AH14"/>
  <c r="AF14"/>
  <c r="AD14"/>
  <c r="O31"/>
  <c r="P23"/>
  <c r="L32"/>
  <c r="M32"/>
  <c r="N32"/>
  <c r="AM20"/>
  <c r="AN20"/>
  <c r="AL20"/>
  <c r="AJ20"/>
  <c r="AH20"/>
  <c r="AF20"/>
  <c r="AD20"/>
  <c r="O24"/>
  <c r="AM22"/>
  <c r="AN22"/>
  <c r="AL22"/>
  <c r="AJ22"/>
  <c r="AH22"/>
  <c r="AF22"/>
  <c r="AD22"/>
  <c r="AL3" i="15"/>
  <c r="AI3"/>
  <c r="AL5"/>
  <c r="AI5"/>
  <c r="AK7"/>
  <c r="AH7"/>
  <c r="AD8"/>
  <c r="AL11"/>
  <c r="AI11"/>
  <c r="AL13"/>
  <c r="AI13"/>
  <c r="AL15"/>
  <c r="AI15"/>
  <c r="R16"/>
  <c r="V16"/>
  <c r="AM19"/>
  <c r="AN19"/>
  <c r="AJ19"/>
  <c r="AF19"/>
  <c r="AM20"/>
  <c r="P20"/>
  <c r="P24" s="1"/>
  <c r="AN20"/>
  <c r="AJ20"/>
  <c r="AF20"/>
  <c r="AM21"/>
  <c r="AN21"/>
  <c r="AJ21"/>
  <c r="AF21"/>
  <c r="AM22"/>
  <c r="AN22"/>
  <c r="AJ22"/>
  <c r="AF22"/>
  <c r="AM23"/>
  <c r="AN23"/>
  <c r="AJ23"/>
  <c r="AF23"/>
  <c r="D40"/>
  <c r="F40"/>
  <c r="H40"/>
  <c r="J40"/>
  <c r="J27" i="20"/>
  <c r="N27"/>
  <c r="R23"/>
  <c r="AA24"/>
  <c r="P30" i="23"/>
  <c r="D27"/>
  <c r="F27"/>
  <c r="H27"/>
  <c r="J27"/>
  <c r="L27"/>
  <c r="D46" s="1"/>
  <c r="N27"/>
  <c r="F46" s="1"/>
  <c r="D28"/>
  <c r="F28"/>
  <c r="H28"/>
  <c r="J28"/>
  <c r="L28"/>
  <c r="N28"/>
  <c r="F57" s="1"/>
  <c r="G38"/>
  <c r="K49" s="1"/>
  <c r="G69" s="1"/>
  <c r="T14"/>
  <c r="I30"/>
  <c r="X14"/>
  <c r="M30"/>
  <c r="E49" s="1"/>
  <c r="C31"/>
  <c r="Y15"/>
  <c r="E36"/>
  <c r="G36"/>
  <c r="K47" s="1"/>
  <c r="G67" s="1"/>
  <c r="I36"/>
  <c r="M57" s="1"/>
  <c r="R22"/>
  <c r="D39"/>
  <c r="H60" s="1"/>
  <c r="F39"/>
  <c r="J50" s="1"/>
  <c r="F70" s="1"/>
  <c r="H39"/>
  <c r="L50" s="1"/>
  <c r="H70" s="1"/>
  <c r="Y24"/>
  <c r="Z24"/>
  <c r="AA24"/>
  <c r="AA4" i="24"/>
  <c r="AB4"/>
  <c r="AC4"/>
  <c r="AD4"/>
  <c r="AE4"/>
  <c r="AF4"/>
  <c r="AG4"/>
  <c r="AH4"/>
  <c r="X21" i="21"/>
  <c r="AM11" i="10"/>
  <c r="AN11"/>
  <c r="AL11"/>
  <c r="AJ11"/>
  <c r="AH11"/>
  <c r="AF11"/>
  <c r="AD11"/>
  <c r="O16"/>
  <c r="AN12"/>
  <c r="AL12"/>
  <c r="AJ12"/>
  <c r="AH12"/>
  <c r="AF12"/>
  <c r="AD12"/>
  <c r="AM13"/>
  <c r="AN13"/>
  <c r="AL13"/>
  <c r="AJ13"/>
  <c r="AH13"/>
  <c r="AF13"/>
  <c r="AD13"/>
  <c r="AM14"/>
  <c r="AN14"/>
  <c r="AL14"/>
  <c r="AJ14"/>
  <c r="AH14"/>
  <c r="AF14"/>
  <c r="AD14"/>
  <c r="AM15"/>
  <c r="AN15"/>
  <c r="AL15"/>
  <c r="AJ15"/>
  <c r="AH15"/>
  <c r="AF15"/>
  <c r="AD15"/>
  <c r="AJ16"/>
  <c r="AL16"/>
  <c r="AN16"/>
  <c r="E32" i="12"/>
  <c r="I32"/>
  <c r="M32"/>
  <c r="AM22"/>
  <c r="AI22"/>
  <c r="AE22"/>
  <c r="AM23"/>
  <c r="AI23"/>
  <c r="AE23"/>
  <c r="R24"/>
  <c r="V24"/>
  <c r="Z24"/>
  <c r="AM3" i="14"/>
  <c r="AN3"/>
  <c r="AL3"/>
  <c r="AJ3"/>
  <c r="AH3"/>
  <c r="AF3"/>
  <c r="AD3"/>
  <c r="AM4"/>
  <c r="AN4"/>
  <c r="AL4"/>
  <c r="AJ4"/>
  <c r="AH4"/>
  <c r="AF4"/>
  <c r="AD4"/>
  <c r="AM5"/>
  <c r="AN5"/>
  <c r="AL5"/>
  <c r="AJ5"/>
  <c r="AH5"/>
  <c r="AF5"/>
  <c r="AD5"/>
  <c r="O8"/>
  <c r="O27"/>
  <c r="AN11"/>
  <c r="AL11"/>
  <c r="AJ11"/>
  <c r="AH11"/>
  <c r="AF11"/>
  <c r="AD11"/>
  <c r="O28"/>
  <c r="AN12"/>
  <c r="AL12"/>
  <c r="AJ12"/>
  <c r="AH12"/>
  <c r="AF12"/>
  <c r="AD12"/>
  <c r="O29"/>
  <c r="AN13"/>
  <c r="AL13"/>
  <c r="AJ13"/>
  <c r="AH13"/>
  <c r="AF13"/>
  <c r="AD13"/>
  <c r="O31"/>
  <c r="C32"/>
  <c r="E32"/>
  <c r="G32"/>
  <c r="I32"/>
  <c r="P32"/>
  <c r="K32"/>
  <c r="L32"/>
  <c r="M32"/>
  <c r="N32"/>
  <c r="AM19"/>
  <c r="AN19"/>
  <c r="AL19"/>
  <c r="AJ19"/>
  <c r="AH19"/>
  <c r="AF19"/>
  <c r="AD19"/>
  <c r="AM20"/>
  <c r="AN20"/>
  <c r="AL20"/>
  <c r="AJ20"/>
  <c r="AH20"/>
  <c r="AF20"/>
  <c r="AD20"/>
  <c r="AM21"/>
  <c r="AN21"/>
  <c r="AL21"/>
  <c r="AJ21"/>
  <c r="AH21"/>
  <c r="AF21"/>
  <c r="AD21"/>
  <c r="O24"/>
  <c r="AM3" i="11"/>
  <c r="AN3"/>
  <c r="AL3"/>
  <c r="AJ3"/>
  <c r="AH3"/>
  <c r="AF3"/>
  <c r="AD3"/>
  <c r="O8"/>
  <c r="AN4"/>
  <c r="AL4"/>
  <c r="AJ4"/>
  <c r="AH4"/>
  <c r="AF4"/>
  <c r="AD4"/>
  <c r="AM5"/>
  <c r="AN5"/>
  <c r="AL5"/>
  <c r="AJ5"/>
  <c r="AH5"/>
  <c r="AF5"/>
  <c r="AD5"/>
  <c r="AM6"/>
  <c r="AN6"/>
  <c r="AL6"/>
  <c r="AJ6"/>
  <c r="AH6"/>
  <c r="AF6"/>
  <c r="AD6"/>
  <c r="AM7"/>
  <c r="AN7"/>
  <c r="AL7"/>
  <c r="AJ7"/>
  <c r="AH7"/>
  <c r="AF7"/>
  <c r="AD7"/>
  <c r="D32"/>
  <c r="F32"/>
  <c r="H32"/>
  <c r="P32"/>
  <c r="L32"/>
  <c r="N32"/>
  <c r="AM19"/>
  <c r="AN19"/>
  <c r="AL19"/>
  <c r="AJ19"/>
  <c r="AH19"/>
  <c r="AF19"/>
  <c r="AD19"/>
  <c r="O24"/>
  <c r="AN20"/>
  <c r="AL20"/>
  <c r="AJ20"/>
  <c r="AH20"/>
  <c r="AF20"/>
  <c r="AD20"/>
  <c r="AM21"/>
  <c r="AN21"/>
  <c r="AL21"/>
  <c r="AJ21"/>
  <c r="AH21"/>
  <c r="AF21"/>
  <c r="AD21"/>
  <c r="AM22"/>
  <c r="AN22"/>
  <c r="AL22"/>
  <c r="AJ22"/>
  <c r="AH22"/>
  <c r="AF22"/>
  <c r="AD22"/>
  <c r="AM23"/>
  <c r="AN23"/>
  <c r="AL23"/>
  <c r="AJ23"/>
  <c r="AH23"/>
  <c r="AF23"/>
  <c r="AD23"/>
  <c r="AM3" i="16"/>
  <c r="AN3"/>
  <c r="AL3"/>
  <c r="AJ3"/>
  <c r="AH3"/>
  <c r="AF3"/>
  <c r="AD3"/>
  <c r="O8"/>
  <c r="AN4"/>
  <c r="AL4"/>
  <c r="AJ4"/>
  <c r="AH4"/>
  <c r="AF4"/>
  <c r="AD4"/>
  <c r="AM5"/>
  <c r="AN5"/>
  <c r="AL5"/>
  <c r="AJ5"/>
  <c r="AH5"/>
  <c r="AF5"/>
  <c r="AD5"/>
  <c r="AM6"/>
  <c r="AN6"/>
  <c r="AL6"/>
  <c r="AJ6"/>
  <c r="AH6"/>
  <c r="AF6"/>
  <c r="AD6"/>
  <c r="AM7"/>
  <c r="AN7"/>
  <c r="AL7"/>
  <c r="AJ7"/>
  <c r="AH7"/>
  <c r="AF7"/>
  <c r="AD7"/>
  <c r="AF8"/>
  <c r="AJ8"/>
  <c r="AN8"/>
  <c r="C32"/>
  <c r="E32"/>
  <c r="G32"/>
  <c r="I32"/>
  <c r="M32"/>
  <c r="AM19"/>
  <c r="AN19"/>
  <c r="AL19"/>
  <c r="AJ19"/>
  <c r="AH19"/>
  <c r="AF19"/>
  <c r="AD19"/>
  <c r="AN20"/>
  <c r="AL20"/>
  <c r="AJ20"/>
  <c r="AH20"/>
  <c r="AF20"/>
  <c r="AD20"/>
  <c r="AM21"/>
  <c r="AN21"/>
  <c r="AL21"/>
  <c r="AJ21"/>
  <c r="AH21"/>
  <c r="AF21"/>
  <c r="AD21"/>
  <c r="AM22"/>
  <c r="AN22"/>
  <c r="AL22"/>
  <c r="AJ22"/>
  <c r="AH22"/>
  <c r="AF22"/>
  <c r="AD22"/>
  <c r="F42"/>
  <c r="J42"/>
  <c r="N42"/>
  <c r="F48"/>
  <c r="O48" s="1"/>
  <c r="J48"/>
  <c r="N48"/>
  <c r="T4" i="17"/>
  <c r="X4"/>
  <c r="AA14"/>
  <c r="S15"/>
  <c r="Y20"/>
  <c r="AA20"/>
  <c r="Y21"/>
  <c r="AA21"/>
  <c r="Y22"/>
  <c r="AA22"/>
  <c r="U4" i="18"/>
  <c r="Y4"/>
  <c r="R19"/>
  <c r="T19"/>
  <c r="X19"/>
  <c r="Z19"/>
  <c r="U20"/>
  <c r="Y20"/>
  <c r="Z20"/>
  <c r="AA20"/>
  <c r="D37"/>
  <c r="F37"/>
  <c r="H37"/>
  <c r="Y21"/>
  <c r="Z21"/>
  <c r="AA21"/>
  <c r="Q22"/>
  <c r="S22"/>
  <c r="U22"/>
  <c r="Y22"/>
  <c r="AA22"/>
  <c r="AD8" i="9"/>
  <c r="AF8"/>
  <c r="AH8"/>
  <c r="AJ8"/>
  <c r="AL8"/>
  <c r="AN8"/>
  <c r="AC24"/>
  <c r="AE24"/>
  <c r="AG24"/>
  <c r="AI24"/>
  <c r="AK24"/>
  <c r="AM24"/>
  <c r="F8" i="23"/>
  <c r="F3" i="24" s="1"/>
  <c r="H8" i="23"/>
  <c r="H3" i="24" s="1"/>
  <c r="J8" i="23"/>
  <c r="J3" i="24" s="1"/>
  <c r="L8" i="23"/>
  <c r="L3" i="24" s="1"/>
  <c r="Y5" i="23"/>
  <c r="N8"/>
  <c r="N3" i="24" s="1"/>
  <c r="O59" i="23"/>
  <c r="D79"/>
  <c r="N49" s="1"/>
  <c r="AN6"/>
  <c r="M16"/>
  <c r="Y3" i="24" s="1"/>
  <c r="AC8" i="9"/>
  <c r="AE8"/>
  <c r="AG8"/>
  <c r="AI8"/>
  <c r="AK8"/>
  <c r="AM8"/>
  <c r="AD24"/>
  <c r="AF24"/>
  <c r="AH24"/>
  <c r="AJ24"/>
  <c r="AL24"/>
  <c r="AN24"/>
  <c r="G8" i="23"/>
  <c r="G3" i="24" s="1"/>
  <c r="T5" i="23"/>
  <c r="K8"/>
  <c r="K3" i="24" s="1"/>
  <c r="X5" i="23"/>
  <c r="E56"/>
  <c r="E46"/>
  <c r="AI6"/>
  <c r="AG6"/>
  <c r="D57"/>
  <c r="D47"/>
  <c r="F47"/>
  <c r="AC3" i="1"/>
  <c r="AI3"/>
  <c r="AJ4"/>
  <c r="X8"/>
  <c r="AC11"/>
  <c r="AG11"/>
  <c r="AI11"/>
  <c r="AK11"/>
  <c r="AM11"/>
  <c r="AH12"/>
  <c r="AD3"/>
  <c r="AF3"/>
  <c r="AH3"/>
  <c r="AJ3"/>
  <c r="AL3"/>
  <c r="AN3"/>
  <c r="AC5"/>
  <c r="AE5"/>
  <c r="AG5"/>
  <c r="AI5"/>
  <c r="AK5"/>
  <c r="AC6"/>
  <c r="AE6"/>
  <c r="AG6"/>
  <c r="AI6"/>
  <c r="AK6"/>
  <c r="AC7"/>
  <c r="AE7"/>
  <c r="AG7"/>
  <c r="AI7"/>
  <c r="AK7"/>
  <c r="AD11"/>
  <c r="AF11"/>
  <c r="AH11"/>
  <c r="AJ11"/>
  <c r="AL11"/>
  <c r="AN11"/>
  <c r="AC13"/>
  <c r="AE13"/>
  <c r="AG13"/>
  <c r="AI13"/>
  <c r="AK13"/>
  <c r="AC14"/>
  <c r="AE14"/>
  <c r="AG14"/>
  <c r="AI14"/>
  <c r="AK14"/>
  <c r="AC15"/>
  <c r="AE15"/>
  <c r="AG15"/>
  <c r="AI15"/>
  <c r="AK15"/>
  <c r="AM15"/>
  <c r="C36"/>
  <c r="R16"/>
  <c r="T16"/>
  <c r="V16"/>
  <c r="X16"/>
  <c r="Z16"/>
  <c r="Q16"/>
  <c r="AD19"/>
  <c r="AF19"/>
  <c r="AI19"/>
  <c r="AL19"/>
  <c r="AN19"/>
  <c r="AF21"/>
  <c r="AD22"/>
  <c r="AF22"/>
  <c r="AI22"/>
  <c r="AL22"/>
  <c r="AN22"/>
  <c r="S24"/>
  <c r="AD3" i="9"/>
  <c r="AF3"/>
  <c r="AH3"/>
  <c r="AJ3"/>
  <c r="AL3"/>
  <c r="AN3"/>
  <c r="AD4"/>
  <c r="AF4"/>
  <c r="AH4"/>
  <c r="AJ4"/>
  <c r="AL4"/>
  <c r="AN4"/>
  <c r="AD5"/>
  <c r="AF5"/>
  <c r="AH5"/>
  <c r="AJ5"/>
  <c r="AL5"/>
  <c r="AN5"/>
  <c r="AD6"/>
  <c r="AF6"/>
  <c r="AH6"/>
  <c r="AJ6"/>
  <c r="AL6"/>
  <c r="AN6"/>
  <c r="AD7"/>
  <c r="AF7"/>
  <c r="AH7"/>
  <c r="AJ7"/>
  <c r="AL7"/>
  <c r="AN7"/>
  <c r="Q8"/>
  <c r="S8"/>
  <c r="U8"/>
  <c r="W8"/>
  <c r="Y8"/>
  <c r="AA8"/>
  <c r="A11"/>
  <c r="AD11"/>
  <c r="AF11"/>
  <c r="AH11"/>
  <c r="AJ11"/>
  <c r="AL11"/>
  <c r="AN11"/>
  <c r="K12" i="17"/>
  <c r="X12" s="1"/>
  <c r="K12" i="21"/>
  <c r="W11" i="24" s="1"/>
  <c r="C44" i="21"/>
  <c r="P44" s="1"/>
  <c r="Y12" i="9"/>
  <c r="AD12"/>
  <c r="AF12"/>
  <c r="AH12"/>
  <c r="AJ12"/>
  <c r="AL12"/>
  <c r="AN12"/>
  <c r="K13" i="17"/>
  <c r="Y13" s="1"/>
  <c r="K13" i="21"/>
  <c r="W13" i="24" s="1"/>
  <c r="Y13" i="9"/>
  <c r="AD13"/>
  <c r="AF13"/>
  <c r="AH13"/>
  <c r="AJ13"/>
  <c r="AL13"/>
  <c r="AN13"/>
  <c r="AC14"/>
  <c r="AE14"/>
  <c r="AG14"/>
  <c r="AI14"/>
  <c r="AK14"/>
  <c r="AM14"/>
  <c r="A15"/>
  <c r="AD15"/>
  <c r="AF15"/>
  <c r="AH15"/>
  <c r="AJ15"/>
  <c r="AL15"/>
  <c r="AN15"/>
  <c r="Q16"/>
  <c r="S16"/>
  <c r="U16"/>
  <c r="W16"/>
  <c r="Y16"/>
  <c r="AA16"/>
  <c r="A19"/>
  <c r="AD19"/>
  <c r="AF19"/>
  <c r="AH19"/>
  <c r="AJ19"/>
  <c r="AL19"/>
  <c r="AN19"/>
  <c r="AC20"/>
  <c r="AE20"/>
  <c r="AG20"/>
  <c r="AI20"/>
  <c r="AK20"/>
  <c r="A21"/>
  <c r="AD21"/>
  <c r="AF21"/>
  <c r="AH21"/>
  <c r="AJ21"/>
  <c r="AL21"/>
  <c r="AN21"/>
  <c r="AC22"/>
  <c r="AE22"/>
  <c r="AG22"/>
  <c r="AI22"/>
  <c r="AK22"/>
  <c r="A23"/>
  <c r="AD23"/>
  <c r="AF23"/>
  <c r="AH23"/>
  <c r="AJ23"/>
  <c r="AL23"/>
  <c r="AN23"/>
  <c r="Q24"/>
  <c r="S24"/>
  <c r="U24"/>
  <c r="W24"/>
  <c r="Y24"/>
  <c r="AA24"/>
  <c r="P28"/>
  <c r="P29"/>
  <c r="P32"/>
  <c r="C40"/>
  <c r="E40"/>
  <c r="G40"/>
  <c r="I40"/>
  <c r="O40"/>
  <c r="AE3" i="15"/>
  <c r="AM3"/>
  <c r="AI4"/>
  <c r="AE5"/>
  <c r="AM5"/>
  <c r="AD7"/>
  <c r="AL7"/>
  <c r="AF8"/>
  <c r="U8"/>
  <c r="AJ8"/>
  <c r="Y8"/>
  <c r="AN8"/>
  <c r="AE11"/>
  <c r="AM11"/>
  <c r="AI12"/>
  <c r="AE13"/>
  <c r="AM13"/>
  <c r="AI14"/>
  <c r="AE15"/>
  <c r="AM15"/>
  <c r="F32"/>
  <c r="J32"/>
  <c r="N32"/>
  <c r="AD19"/>
  <c r="AH19"/>
  <c r="AL19"/>
  <c r="AD20"/>
  <c r="AH20"/>
  <c r="AL20"/>
  <c r="AD21"/>
  <c r="AH21"/>
  <c r="AL21"/>
  <c r="AD22"/>
  <c r="AH22"/>
  <c r="AL22"/>
  <c r="AD23"/>
  <c r="AH23"/>
  <c r="AL23"/>
  <c r="O40"/>
  <c r="G40"/>
  <c r="F27" i="20"/>
  <c r="E35"/>
  <c r="V12"/>
  <c r="K12"/>
  <c r="Z12"/>
  <c r="E29"/>
  <c r="I29"/>
  <c r="K13"/>
  <c r="K29" s="1"/>
  <c r="C46" s="1"/>
  <c r="M29"/>
  <c r="E46" s="1"/>
  <c r="E31"/>
  <c r="I31"/>
  <c r="M31"/>
  <c r="E47" s="1"/>
  <c r="F35"/>
  <c r="D37"/>
  <c r="H46" s="1"/>
  <c r="S21"/>
  <c r="H37"/>
  <c r="L46" s="1"/>
  <c r="F39"/>
  <c r="J47" s="1"/>
  <c r="Y24"/>
  <c r="Q6" i="23"/>
  <c r="S6"/>
  <c r="U6"/>
  <c r="W6"/>
  <c r="Y6"/>
  <c r="AA6"/>
  <c r="AH6"/>
  <c r="AJ6"/>
  <c r="R7"/>
  <c r="T7"/>
  <c r="V7"/>
  <c r="X7"/>
  <c r="Z7"/>
  <c r="G56"/>
  <c r="I56"/>
  <c r="I46"/>
  <c r="E66" s="1"/>
  <c r="K56"/>
  <c r="K46"/>
  <c r="G66" s="1"/>
  <c r="P46"/>
  <c r="Q56"/>
  <c r="P27"/>
  <c r="O11"/>
  <c r="D84" s="1"/>
  <c r="Q28"/>
  <c r="C77" s="1"/>
  <c r="M47" s="1"/>
  <c r="C28"/>
  <c r="E28"/>
  <c r="G28"/>
  <c r="I28"/>
  <c r="Q57"/>
  <c r="P47"/>
  <c r="K28"/>
  <c r="M28"/>
  <c r="O12"/>
  <c r="D85" s="1"/>
  <c r="C13"/>
  <c r="E13"/>
  <c r="Q10" i="24" s="1"/>
  <c r="G13" i="23"/>
  <c r="S10" i="24" s="1"/>
  <c r="I13" i="23"/>
  <c r="U10" i="24" s="1"/>
  <c r="U16" s="1"/>
  <c r="K13" i="23"/>
  <c r="W10" i="24" s="1"/>
  <c r="W16" s="1"/>
  <c r="Q14" i="23"/>
  <c r="S14"/>
  <c r="U14"/>
  <c r="W14"/>
  <c r="Y14"/>
  <c r="AA14"/>
  <c r="R14"/>
  <c r="V14"/>
  <c r="Z14"/>
  <c r="D31"/>
  <c r="F31"/>
  <c r="H31"/>
  <c r="J31"/>
  <c r="L31"/>
  <c r="N31"/>
  <c r="Q15"/>
  <c r="D35"/>
  <c r="F35"/>
  <c r="H35"/>
  <c r="J35"/>
  <c r="N56" s="1"/>
  <c r="D36"/>
  <c r="F36"/>
  <c r="H36"/>
  <c r="J36"/>
  <c r="N57" s="1"/>
  <c r="D21"/>
  <c r="AB10" i="24" s="1"/>
  <c r="AB16" s="1"/>
  <c r="H21" i="23"/>
  <c r="AF10" i="24" s="1"/>
  <c r="AF16" s="1"/>
  <c r="D38" i="23"/>
  <c r="Q22"/>
  <c r="F38"/>
  <c r="S22"/>
  <c r="H38"/>
  <c r="U22"/>
  <c r="T22"/>
  <c r="H50"/>
  <c r="D70" s="1"/>
  <c r="J60"/>
  <c r="C27"/>
  <c r="G27"/>
  <c r="K27"/>
  <c r="P28"/>
  <c r="F30"/>
  <c r="J30"/>
  <c r="N30"/>
  <c r="AC16" i="10"/>
  <c r="AE16"/>
  <c r="AG16"/>
  <c r="AI16"/>
  <c r="AK16"/>
  <c r="AM16"/>
  <c r="AD24"/>
  <c r="AF24"/>
  <c r="AH24"/>
  <c r="AJ24"/>
  <c r="AL24"/>
  <c r="AN24"/>
  <c r="AD8" i="12"/>
  <c r="AF8"/>
  <c r="AH8"/>
  <c r="AJ8"/>
  <c r="AL8"/>
  <c r="AN8"/>
  <c r="AE3" i="1"/>
  <c r="AG3"/>
  <c r="AK3"/>
  <c r="U24"/>
  <c r="AC3" i="9"/>
  <c r="AE3"/>
  <c r="AG3"/>
  <c r="AI3"/>
  <c r="AK3"/>
  <c r="AC4"/>
  <c r="AE4"/>
  <c r="AG4"/>
  <c r="AI4"/>
  <c r="AK4"/>
  <c r="AM4"/>
  <c r="AC5"/>
  <c r="AE5"/>
  <c r="AG5"/>
  <c r="AI5"/>
  <c r="AK5"/>
  <c r="AC6"/>
  <c r="AE6"/>
  <c r="AG6"/>
  <c r="AI6"/>
  <c r="AK6"/>
  <c r="AC7"/>
  <c r="AE7"/>
  <c r="AG7"/>
  <c r="AI7"/>
  <c r="AK7"/>
  <c r="R8"/>
  <c r="T8"/>
  <c r="V8"/>
  <c r="X8"/>
  <c r="Z8"/>
  <c r="AC11"/>
  <c r="AE11"/>
  <c r="AG11"/>
  <c r="AI11"/>
  <c r="AK11"/>
  <c r="AM11"/>
  <c r="AC12"/>
  <c r="AE12"/>
  <c r="AG12"/>
  <c r="AI12"/>
  <c r="AK12"/>
  <c r="AM12"/>
  <c r="AC13"/>
  <c r="AE13"/>
  <c r="AG13"/>
  <c r="AI13"/>
  <c r="AK13"/>
  <c r="AM13"/>
  <c r="AC15"/>
  <c r="AE15"/>
  <c r="AG15"/>
  <c r="AI15"/>
  <c r="AK15"/>
  <c r="AM15"/>
  <c r="O16"/>
  <c r="R16"/>
  <c r="T16"/>
  <c r="V16"/>
  <c r="X16"/>
  <c r="Z16"/>
  <c r="AK16"/>
  <c r="AM16"/>
  <c r="AC19"/>
  <c r="AE19"/>
  <c r="AG19"/>
  <c r="AI19"/>
  <c r="AK19"/>
  <c r="AC21"/>
  <c r="AE21"/>
  <c r="AG21"/>
  <c r="AI21"/>
  <c r="AK21"/>
  <c r="AM21"/>
  <c r="AC23"/>
  <c r="AE23"/>
  <c r="AG23"/>
  <c r="AI23"/>
  <c r="AK23"/>
  <c r="R24"/>
  <c r="T24"/>
  <c r="V24"/>
  <c r="X24"/>
  <c r="Z24"/>
  <c r="K28"/>
  <c r="K29"/>
  <c r="AE4" i="15"/>
  <c r="AM4"/>
  <c r="AH6"/>
  <c r="AE12"/>
  <c r="AE14"/>
  <c r="C32"/>
  <c r="G32"/>
  <c r="K32"/>
  <c r="M32"/>
  <c r="X12" i="20"/>
  <c r="H36"/>
  <c r="L45" s="1"/>
  <c r="D38"/>
  <c r="H38"/>
  <c r="O3" i="23"/>
  <c r="C84" s="1"/>
  <c r="E5"/>
  <c r="E10" i="24" s="1"/>
  <c r="E16" s="1"/>
  <c r="I5" i="23"/>
  <c r="I10" i="24" s="1"/>
  <c r="M5" i="23"/>
  <c r="M10" i="24" s="1"/>
  <c r="R6" i="23"/>
  <c r="V6"/>
  <c r="Z6"/>
  <c r="O7"/>
  <c r="C88" s="1"/>
  <c r="D56"/>
  <c r="D13"/>
  <c r="P10" i="24" s="1"/>
  <c r="P16" s="1"/>
  <c r="F13" i="23"/>
  <c r="R10" i="24" s="1"/>
  <c r="R16" s="1"/>
  <c r="H13" i="23"/>
  <c r="T10" i="24" s="1"/>
  <c r="T16" s="1"/>
  <c r="J13" i="23"/>
  <c r="V10" i="24" s="1"/>
  <c r="V16" s="1"/>
  <c r="L13" i="23"/>
  <c r="X10" i="24" s="1"/>
  <c r="X16" s="1"/>
  <c r="N13" i="23"/>
  <c r="Z10" i="24" s="1"/>
  <c r="Z16" s="1"/>
  <c r="G59" i="23"/>
  <c r="G49"/>
  <c r="C69" s="1"/>
  <c r="I59"/>
  <c r="I49"/>
  <c r="E69" s="1"/>
  <c r="E59"/>
  <c r="Q31"/>
  <c r="C80" s="1"/>
  <c r="M50" s="1"/>
  <c r="E31"/>
  <c r="R15"/>
  <c r="G31"/>
  <c r="T15"/>
  <c r="I31"/>
  <c r="V15"/>
  <c r="P50"/>
  <c r="Q60"/>
  <c r="K31"/>
  <c r="P31"/>
  <c r="X15"/>
  <c r="M31"/>
  <c r="Z15"/>
  <c r="O15"/>
  <c r="D88" s="1"/>
  <c r="S15"/>
  <c r="W15"/>
  <c r="AA15"/>
  <c r="E37"/>
  <c r="R21"/>
  <c r="G37"/>
  <c r="T21"/>
  <c r="I37"/>
  <c r="M58" s="1"/>
  <c r="O36"/>
  <c r="C36"/>
  <c r="I57"/>
  <c r="I47"/>
  <c r="E67" s="1"/>
  <c r="O20"/>
  <c r="F24"/>
  <c r="AD3" i="24" s="1"/>
  <c r="X21" i="23"/>
  <c r="S21"/>
  <c r="W21"/>
  <c r="O39"/>
  <c r="C39"/>
  <c r="E39"/>
  <c r="R23"/>
  <c r="G39"/>
  <c r="T23"/>
  <c r="Q23"/>
  <c r="U23"/>
  <c r="G24"/>
  <c r="AE3" i="24" s="1"/>
  <c r="Q27" i="23"/>
  <c r="C76" s="1"/>
  <c r="M46" s="1"/>
  <c r="L30"/>
  <c r="AC24" i="10"/>
  <c r="AE24"/>
  <c r="AG24"/>
  <c r="AI24"/>
  <c r="AK24"/>
  <c r="AM24"/>
  <c r="AC8" i="12"/>
  <c r="AE8"/>
  <c r="AG8"/>
  <c r="AI8"/>
  <c r="AK8"/>
  <c r="AM8"/>
  <c r="O32"/>
  <c r="AC16"/>
  <c r="AG16"/>
  <c r="AK16"/>
  <c r="Q59" i="23"/>
  <c r="P49"/>
  <c r="O14"/>
  <c r="D87" s="1"/>
  <c r="O35"/>
  <c r="O19"/>
  <c r="C21"/>
  <c r="AA10" i="24" s="1"/>
  <c r="O38" i="23"/>
  <c r="I38"/>
  <c r="M59" s="1"/>
  <c r="C30"/>
  <c r="E30"/>
  <c r="G30"/>
  <c r="K30"/>
  <c r="Q30"/>
  <c r="C79" s="1"/>
  <c r="M49" s="1"/>
  <c r="R4" i="21"/>
  <c r="Z4"/>
  <c r="W5"/>
  <c r="AA5"/>
  <c r="Q20"/>
  <c r="Z24"/>
  <c r="AD3" i="10"/>
  <c r="AF3"/>
  <c r="AH3"/>
  <c r="AJ3"/>
  <c r="AL3"/>
  <c r="AN3"/>
  <c r="AD4"/>
  <c r="AF4"/>
  <c r="AH4"/>
  <c r="AJ4"/>
  <c r="AL4"/>
  <c r="AN4"/>
  <c r="AD5"/>
  <c r="AF5"/>
  <c r="AH5"/>
  <c r="AJ5"/>
  <c r="AL5"/>
  <c r="AN5"/>
  <c r="AD6"/>
  <c r="AF6"/>
  <c r="AH6"/>
  <c r="AJ6"/>
  <c r="AL6"/>
  <c r="AN6"/>
  <c r="AD7"/>
  <c r="AF7"/>
  <c r="AH7"/>
  <c r="AJ7"/>
  <c r="AL7"/>
  <c r="AN7"/>
  <c r="Q8"/>
  <c r="S8"/>
  <c r="U8"/>
  <c r="W8"/>
  <c r="Y8"/>
  <c r="AA8"/>
  <c r="AC11"/>
  <c r="AE11"/>
  <c r="AG11"/>
  <c r="AI11"/>
  <c r="AK11"/>
  <c r="AC12"/>
  <c r="AE12"/>
  <c r="AG12"/>
  <c r="AI12"/>
  <c r="AK12"/>
  <c r="AM12"/>
  <c r="AC13"/>
  <c r="AE13"/>
  <c r="AG13"/>
  <c r="AI13"/>
  <c r="AK13"/>
  <c r="AC14"/>
  <c r="AE14"/>
  <c r="AG14"/>
  <c r="AI14"/>
  <c r="AK14"/>
  <c r="AC15"/>
  <c r="AE15"/>
  <c r="AG15"/>
  <c r="AI15"/>
  <c r="AK15"/>
  <c r="R16"/>
  <c r="T16"/>
  <c r="V16"/>
  <c r="X16"/>
  <c r="Z16"/>
  <c r="AD19"/>
  <c r="AF19"/>
  <c r="AH19"/>
  <c r="AJ19"/>
  <c r="AL19"/>
  <c r="AN19"/>
  <c r="AD20"/>
  <c r="AF20"/>
  <c r="AH20"/>
  <c r="AJ20"/>
  <c r="AL20"/>
  <c r="AN20"/>
  <c r="AD21"/>
  <c r="AF21"/>
  <c r="AH21"/>
  <c r="AJ21"/>
  <c r="AL21"/>
  <c r="AN21"/>
  <c r="AD22"/>
  <c r="AF22"/>
  <c r="AH22"/>
  <c r="AJ22"/>
  <c r="AL22"/>
  <c r="AN22"/>
  <c r="AD23"/>
  <c r="AF23"/>
  <c r="AH23"/>
  <c r="AJ23"/>
  <c r="AL23"/>
  <c r="AN23"/>
  <c r="Q24"/>
  <c r="S24"/>
  <c r="U24"/>
  <c r="W24"/>
  <c r="Y24"/>
  <c r="AA24"/>
  <c r="D32"/>
  <c r="F32"/>
  <c r="H32"/>
  <c r="J32"/>
  <c r="L32"/>
  <c r="N32"/>
  <c r="P32"/>
  <c r="C40"/>
  <c r="E40"/>
  <c r="G40"/>
  <c r="O40"/>
  <c r="AD4" i="12"/>
  <c r="AF4"/>
  <c r="AH4"/>
  <c r="AJ4"/>
  <c r="AL4"/>
  <c r="AN4"/>
  <c r="AD5"/>
  <c r="AF5"/>
  <c r="AH5"/>
  <c r="AJ5"/>
  <c r="AL5"/>
  <c r="AN5"/>
  <c r="AD6"/>
  <c r="AF6"/>
  <c r="AH6"/>
  <c r="AJ6"/>
  <c r="AL6"/>
  <c r="AN6"/>
  <c r="AD7"/>
  <c r="AF7"/>
  <c r="AH7"/>
  <c r="AJ7"/>
  <c r="AL7"/>
  <c r="AN7"/>
  <c r="Q8"/>
  <c r="S8"/>
  <c r="U8"/>
  <c r="W8"/>
  <c r="Y8"/>
  <c r="AA8"/>
  <c r="AD12"/>
  <c r="AF12"/>
  <c r="AH12"/>
  <c r="AJ12"/>
  <c r="AL12"/>
  <c r="AN12"/>
  <c r="AD13"/>
  <c r="AF13"/>
  <c r="AH13"/>
  <c r="AJ13"/>
  <c r="AL13"/>
  <c r="AN13"/>
  <c r="AD14"/>
  <c r="AF14"/>
  <c r="AH14"/>
  <c r="AJ14"/>
  <c r="AL14"/>
  <c r="AN14"/>
  <c r="AD15"/>
  <c r="AF15"/>
  <c r="AH15"/>
  <c r="AJ15"/>
  <c r="AL15"/>
  <c r="AN15"/>
  <c r="D32"/>
  <c r="F32"/>
  <c r="H32"/>
  <c r="P32"/>
  <c r="J32"/>
  <c r="L32"/>
  <c r="N32"/>
  <c r="Q16"/>
  <c r="S16"/>
  <c r="U16"/>
  <c r="W16"/>
  <c r="Y16"/>
  <c r="AA16"/>
  <c r="AD16"/>
  <c r="AF16"/>
  <c r="AH16"/>
  <c r="AJ16"/>
  <c r="AL16"/>
  <c r="AN16"/>
  <c r="AD20"/>
  <c r="AF20"/>
  <c r="AH20"/>
  <c r="AJ20"/>
  <c r="AL20"/>
  <c r="AN20"/>
  <c r="AD21"/>
  <c r="AF21"/>
  <c r="AH21"/>
  <c r="AN22"/>
  <c r="AL22"/>
  <c r="AJ22"/>
  <c r="AH22"/>
  <c r="AF22"/>
  <c r="AD22"/>
  <c r="AC22"/>
  <c r="AG22"/>
  <c r="AK22"/>
  <c r="AN23"/>
  <c r="AL23"/>
  <c r="AJ23"/>
  <c r="AH23"/>
  <c r="AF23"/>
  <c r="AD23"/>
  <c r="AC23"/>
  <c r="AG23"/>
  <c r="AK23"/>
  <c r="O40"/>
  <c r="C40"/>
  <c r="E40"/>
  <c r="G40"/>
  <c r="O24"/>
  <c r="T24"/>
  <c r="X24"/>
  <c r="AG24"/>
  <c r="O28"/>
  <c r="O29"/>
  <c r="O30"/>
  <c r="O31"/>
  <c r="C32"/>
  <c r="G32"/>
  <c r="K32"/>
  <c r="D40"/>
  <c r="H40"/>
  <c r="AD8" i="14"/>
  <c r="AF8"/>
  <c r="AH8"/>
  <c r="AJ8"/>
  <c r="AL8"/>
  <c r="AN8"/>
  <c r="AD24"/>
  <c r="AF24"/>
  <c r="AH24"/>
  <c r="AJ24"/>
  <c r="AL24"/>
  <c r="AN24"/>
  <c r="AD8" i="11"/>
  <c r="AF8"/>
  <c r="AH8"/>
  <c r="AJ8"/>
  <c r="AL8"/>
  <c r="AN8"/>
  <c r="O32"/>
  <c r="AI16"/>
  <c r="AK16"/>
  <c r="AM16"/>
  <c r="AD24"/>
  <c r="AF24"/>
  <c r="AH24"/>
  <c r="AJ24"/>
  <c r="AL24"/>
  <c r="AN24"/>
  <c r="AC3" i="10"/>
  <c r="AE3"/>
  <c r="AG3"/>
  <c r="AI3"/>
  <c r="AK3"/>
  <c r="AM3"/>
  <c r="AC4"/>
  <c r="AE4"/>
  <c r="AG4"/>
  <c r="AI4"/>
  <c r="AK4"/>
  <c r="AM4"/>
  <c r="AC5"/>
  <c r="AE5"/>
  <c r="AG5"/>
  <c r="AI5"/>
  <c r="AK5"/>
  <c r="AM5"/>
  <c r="AC6"/>
  <c r="AE6"/>
  <c r="AG6"/>
  <c r="AI6"/>
  <c r="AK6"/>
  <c r="AM6"/>
  <c r="AC7"/>
  <c r="AE7"/>
  <c r="AG7"/>
  <c r="AI7"/>
  <c r="AK7"/>
  <c r="AM7"/>
  <c r="O8"/>
  <c r="AD8" s="1"/>
  <c r="R8"/>
  <c r="T8"/>
  <c r="V8"/>
  <c r="X8"/>
  <c r="Z8"/>
  <c r="AC8"/>
  <c r="AG8"/>
  <c r="AK8"/>
  <c r="Q16"/>
  <c r="S16"/>
  <c r="U16"/>
  <c r="W16"/>
  <c r="Y16"/>
  <c r="AA16"/>
  <c r="AD16"/>
  <c r="AF16"/>
  <c r="AH16"/>
  <c r="AC19"/>
  <c r="AE19"/>
  <c r="AG19"/>
  <c r="AI19"/>
  <c r="AK19"/>
  <c r="AC20"/>
  <c r="AE20"/>
  <c r="AG20"/>
  <c r="AI20"/>
  <c r="AK20"/>
  <c r="AM20"/>
  <c r="AC21"/>
  <c r="AE21"/>
  <c r="AG21"/>
  <c r="AI21"/>
  <c r="AK21"/>
  <c r="AC22"/>
  <c r="AE22"/>
  <c r="AG22"/>
  <c r="AI22"/>
  <c r="AK22"/>
  <c r="AC23"/>
  <c r="AE23"/>
  <c r="AG23"/>
  <c r="AI23"/>
  <c r="AK23"/>
  <c r="R24"/>
  <c r="T24"/>
  <c r="V24"/>
  <c r="X24"/>
  <c r="Z24"/>
  <c r="AC4" i="12"/>
  <c r="AE4"/>
  <c r="AG4"/>
  <c r="AI4"/>
  <c r="AK4"/>
  <c r="AM4"/>
  <c r="AC5"/>
  <c r="AE5"/>
  <c r="AG5"/>
  <c r="AI5"/>
  <c r="AK5"/>
  <c r="AC6"/>
  <c r="AE6"/>
  <c r="AG6"/>
  <c r="AI6"/>
  <c r="AK6"/>
  <c r="AC7"/>
  <c r="AE7"/>
  <c r="AG7"/>
  <c r="AI7"/>
  <c r="AK7"/>
  <c r="R8"/>
  <c r="T8"/>
  <c r="V8"/>
  <c r="X8"/>
  <c r="Z8"/>
  <c r="AC12"/>
  <c r="AE12"/>
  <c r="AG12"/>
  <c r="AI12"/>
  <c r="AK12"/>
  <c r="AM12"/>
  <c r="AC13"/>
  <c r="AE13"/>
  <c r="AG13"/>
  <c r="AI13"/>
  <c r="AK13"/>
  <c r="AC14"/>
  <c r="AE14"/>
  <c r="AG14"/>
  <c r="AI14"/>
  <c r="AK14"/>
  <c r="AC15"/>
  <c r="AE15"/>
  <c r="AG15"/>
  <c r="AI15"/>
  <c r="AK15"/>
  <c r="R16"/>
  <c r="T16"/>
  <c r="V16"/>
  <c r="X16"/>
  <c r="Z16"/>
  <c r="AE16"/>
  <c r="AI16"/>
  <c r="AM16"/>
  <c r="AC20"/>
  <c r="AE20"/>
  <c r="AG20"/>
  <c r="AI20"/>
  <c r="AK20"/>
  <c r="AN21"/>
  <c r="AL21"/>
  <c r="AJ21"/>
  <c r="AC21"/>
  <c r="AE21"/>
  <c r="AG21"/>
  <c r="AI21"/>
  <c r="AM21"/>
  <c r="AD24"/>
  <c r="AH24"/>
  <c r="AL24"/>
  <c r="F40"/>
  <c r="AC8" i="14"/>
  <c r="AE8"/>
  <c r="AG8"/>
  <c r="AI8"/>
  <c r="AK8"/>
  <c r="AM8"/>
  <c r="AC24"/>
  <c r="AE24"/>
  <c r="AG24"/>
  <c r="AI24"/>
  <c r="AK24"/>
  <c r="AM24"/>
  <c r="AC8" i="11"/>
  <c r="AE8"/>
  <c r="AG8"/>
  <c r="AI8"/>
  <c r="AK8"/>
  <c r="AM8"/>
  <c r="AE24"/>
  <c r="AG24"/>
  <c r="AI24"/>
  <c r="AK24"/>
  <c r="AM24"/>
  <c r="Q24" i="12"/>
  <c r="S24"/>
  <c r="U24"/>
  <c r="W24"/>
  <c r="Y24"/>
  <c r="AA24"/>
  <c r="AC3" i="14"/>
  <c r="AE3"/>
  <c r="AG3"/>
  <c r="AI3"/>
  <c r="AK3"/>
  <c r="AC4"/>
  <c r="AE4"/>
  <c r="AG4"/>
  <c r="AI4"/>
  <c r="AK4"/>
  <c r="AC5"/>
  <c r="AE5"/>
  <c r="AG5"/>
  <c r="AI5"/>
  <c r="AK5"/>
  <c r="AD7"/>
  <c r="AF7"/>
  <c r="AH7"/>
  <c r="AJ7"/>
  <c r="AL7"/>
  <c r="AN7"/>
  <c r="Q8"/>
  <c r="S8"/>
  <c r="U8"/>
  <c r="W8"/>
  <c r="Y8"/>
  <c r="AA8"/>
  <c r="AC11"/>
  <c r="AE11"/>
  <c r="AG11"/>
  <c r="AI11"/>
  <c r="AK11"/>
  <c r="AM11"/>
  <c r="AC12"/>
  <c r="AE12"/>
  <c r="AG12"/>
  <c r="AI12"/>
  <c r="AK12"/>
  <c r="AM12"/>
  <c r="AC13"/>
  <c r="AE13"/>
  <c r="AG13"/>
  <c r="AI13"/>
  <c r="AK13"/>
  <c r="AM13"/>
  <c r="AD15"/>
  <c r="AF15"/>
  <c r="AH15"/>
  <c r="AJ15"/>
  <c r="AL15"/>
  <c r="AN15"/>
  <c r="Q16"/>
  <c r="S16"/>
  <c r="U16"/>
  <c r="W16"/>
  <c r="Y16"/>
  <c r="AA16"/>
  <c r="AC19"/>
  <c r="AE19"/>
  <c r="AG19"/>
  <c r="AI19"/>
  <c r="AK19"/>
  <c r="AC20"/>
  <c r="AE20"/>
  <c r="AG20"/>
  <c r="AI20"/>
  <c r="AK20"/>
  <c r="AC21"/>
  <c r="AE21"/>
  <c r="AG21"/>
  <c r="AI21"/>
  <c r="AK21"/>
  <c r="AD23"/>
  <c r="AF23"/>
  <c r="AH23"/>
  <c r="AJ23"/>
  <c r="AL23"/>
  <c r="AN23"/>
  <c r="Q24"/>
  <c r="S24"/>
  <c r="U24"/>
  <c r="W24"/>
  <c r="Y24"/>
  <c r="AA24"/>
  <c r="D32"/>
  <c r="F32"/>
  <c r="H32"/>
  <c r="J32"/>
  <c r="C40"/>
  <c r="E40"/>
  <c r="G40"/>
  <c r="O40"/>
  <c r="AC3" i="11"/>
  <c r="AE3"/>
  <c r="AG3"/>
  <c r="AI3"/>
  <c r="AK3"/>
  <c r="AC4"/>
  <c r="AE4"/>
  <c r="AG4"/>
  <c r="AI4"/>
  <c r="AK4"/>
  <c r="AM4"/>
  <c r="AC5"/>
  <c r="AE5"/>
  <c r="AG5"/>
  <c r="AI5"/>
  <c r="AK5"/>
  <c r="AC6"/>
  <c r="AE6"/>
  <c r="AG6"/>
  <c r="AI6"/>
  <c r="AK6"/>
  <c r="AC7"/>
  <c r="AE7"/>
  <c r="AG7"/>
  <c r="AI7"/>
  <c r="AK7"/>
  <c r="R8"/>
  <c r="T8"/>
  <c r="V8"/>
  <c r="X8"/>
  <c r="Z8"/>
  <c r="AD11"/>
  <c r="AF11"/>
  <c r="AH11"/>
  <c r="AJ11"/>
  <c r="AL11"/>
  <c r="AN11"/>
  <c r="AD12"/>
  <c r="AF12"/>
  <c r="AH12"/>
  <c r="AJ12"/>
  <c r="AL12"/>
  <c r="AN12"/>
  <c r="AD13"/>
  <c r="AF13"/>
  <c r="AH13"/>
  <c r="AJ13"/>
  <c r="AL13"/>
  <c r="AN13"/>
  <c r="AD14"/>
  <c r="AF14"/>
  <c r="AH14"/>
  <c r="AJ14"/>
  <c r="AL14"/>
  <c r="AN14"/>
  <c r="AD15"/>
  <c r="AF15"/>
  <c r="AH15"/>
  <c r="AJ15"/>
  <c r="AL15"/>
  <c r="AN15"/>
  <c r="Q16"/>
  <c r="S16"/>
  <c r="U16"/>
  <c r="W16"/>
  <c r="Y16"/>
  <c r="AA16"/>
  <c r="AD16"/>
  <c r="AF16"/>
  <c r="AH16"/>
  <c r="AJ16"/>
  <c r="AL16"/>
  <c r="AN16"/>
  <c r="AC19"/>
  <c r="AE19"/>
  <c r="AG19"/>
  <c r="AI19"/>
  <c r="AK19"/>
  <c r="AC20"/>
  <c r="AE20"/>
  <c r="AG20"/>
  <c r="AI20"/>
  <c r="AK20"/>
  <c r="AM20"/>
  <c r="AC21"/>
  <c r="AE21"/>
  <c r="AG21"/>
  <c r="AI21"/>
  <c r="AK21"/>
  <c r="AC22"/>
  <c r="AE22"/>
  <c r="AG22"/>
  <c r="AI22"/>
  <c r="AK22"/>
  <c r="AC23"/>
  <c r="AE23"/>
  <c r="AG23"/>
  <c r="AI23"/>
  <c r="AK23"/>
  <c r="O40"/>
  <c r="R24"/>
  <c r="T24"/>
  <c r="V24"/>
  <c r="X24"/>
  <c r="Z24"/>
  <c r="AC24"/>
  <c r="O27"/>
  <c r="O28"/>
  <c r="O29"/>
  <c r="O30"/>
  <c r="O31"/>
  <c r="C32"/>
  <c r="E32"/>
  <c r="G32"/>
  <c r="I32"/>
  <c r="K32"/>
  <c r="M32"/>
  <c r="D40"/>
  <c r="F40"/>
  <c r="H40"/>
  <c r="AC8" i="16"/>
  <c r="AE8"/>
  <c r="AG8"/>
  <c r="AI8"/>
  <c r="AK8"/>
  <c r="AM8"/>
  <c r="Q8"/>
  <c r="U8"/>
  <c r="Y8"/>
  <c r="AD8"/>
  <c r="AH8"/>
  <c r="AL8"/>
  <c r="AE11"/>
  <c r="AI11"/>
  <c r="AE12"/>
  <c r="AI12"/>
  <c r="AE13"/>
  <c r="AI13"/>
  <c r="AE14"/>
  <c r="AI14"/>
  <c r="AE15"/>
  <c r="AI15"/>
  <c r="F32"/>
  <c r="J32"/>
  <c r="N32"/>
  <c r="R16"/>
  <c r="V16"/>
  <c r="Z16"/>
  <c r="AC7" i="14"/>
  <c r="AE7"/>
  <c r="AG7"/>
  <c r="AI7"/>
  <c r="AK7"/>
  <c r="AM7"/>
  <c r="R8"/>
  <c r="T8"/>
  <c r="V8"/>
  <c r="X8"/>
  <c r="Z8"/>
  <c r="AC15"/>
  <c r="AE15"/>
  <c r="AG15"/>
  <c r="AI15"/>
  <c r="AK15"/>
  <c r="AM15"/>
  <c r="O16"/>
  <c r="O32" s="1"/>
  <c r="R16"/>
  <c r="T16"/>
  <c r="V16"/>
  <c r="X16"/>
  <c r="Z16"/>
  <c r="AC16"/>
  <c r="AG16"/>
  <c r="AK16"/>
  <c r="AC23"/>
  <c r="AE23"/>
  <c r="AG23"/>
  <c r="AI23"/>
  <c r="AK23"/>
  <c r="AM23"/>
  <c r="R24"/>
  <c r="T24"/>
  <c r="V24"/>
  <c r="X24"/>
  <c r="Z24"/>
  <c r="Q8" i="11"/>
  <c r="S8"/>
  <c r="U8"/>
  <c r="W8"/>
  <c r="Y8"/>
  <c r="AA8"/>
  <c r="AC11"/>
  <c r="AE11"/>
  <c r="AG11"/>
  <c r="AI11"/>
  <c r="AK11"/>
  <c r="AC12"/>
  <c r="AE12"/>
  <c r="AG12"/>
  <c r="AI12"/>
  <c r="AK12"/>
  <c r="AM12"/>
  <c r="AC13"/>
  <c r="AE13"/>
  <c r="AG13"/>
  <c r="AI13"/>
  <c r="AK13"/>
  <c r="AC14"/>
  <c r="AE14"/>
  <c r="AG14"/>
  <c r="AI14"/>
  <c r="AK14"/>
  <c r="AC15"/>
  <c r="AE15"/>
  <c r="AG15"/>
  <c r="AI15"/>
  <c r="AK15"/>
  <c r="R16"/>
  <c r="T16"/>
  <c r="V16"/>
  <c r="X16"/>
  <c r="Z16"/>
  <c r="AC16"/>
  <c r="AE16"/>
  <c r="AG16"/>
  <c r="Q24"/>
  <c r="S24"/>
  <c r="U24"/>
  <c r="W24"/>
  <c r="Y24"/>
  <c r="AA24"/>
  <c r="J32"/>
  <c r="S8" i="16"/>
  <c r="W8"/>
  <c r="AA8"/>
  <c r="O27"/>
  <c r="AN11"/>
  <c r="AL11"/>
  <c r="AJ11"/>
  <c r="AH11"/>
  <c r="AF11"/>
  <c r="AD11"/>
  <c r="AC11"/>
  <c r="AG11"/>
  <c r="AK11"/>
  <c r="O28"/>
  <c r="AN12"/>
  <c r="AL12"/>
  <c r="AJ12"/>
  <c r="AH12"/>
  <c r="AF12"/>
  <c r="AD12"/>
  <c r="AC12"/>
  <c r="AG12"/>
  <c r="AK12"/>
  <c r="O29"/>
  <c r="AN13"/>
  <c r="AL13"/>
  <c r="AJ13"/>
  <c r="AH13"/>
  <c r="AF13"/>
  <c r="AD13"/>
  <c r="AC13"/>
  <c r="AG13"/>
  <c r="AK13"/>
  <c r="O30"/>
  <c r="AN14"/>
  <c r="AL14"/>
  <c r="AJ14"/>
  <c r="AH14"/>
  <c r="AF14"/>
  <c r="AD14"/>
  <c r="AC14"/>
  <c r="AG14"/>
  <c r="AK14"/>
  <c r="O31"/>
  <c r="AN15"/>
  <c r="AL15"/>
  <c r="AJ15"/>
  <c r="AH15"/>
  <c r="AF15"/>
  <c r="AD15"/>
  <c r="AC15"/>
  <c r="AG15"/>
  <c r="AK15"/>
  <c r="K32"/>
  <c r="P32"/>
  <c r="O16"/>
  <c r="T16"/>
  <c r="X16"/>
  <c r="AC16"/>
  <c r="AG16"/>
  <c r="AK16"/>
  <c r="AC3"/>
  <c r="AE3"/>
  <c r="AG3"/>
  <c r="AI3"/>
  <c r="AK3"/>
  <c r="AC4"/>
  <c r="AE4"/>
  <c r="AG4"/>
  <c r="AI4"/>
  <c r="AK4"/>
  <c r="AM4"/>
  <c r="AC5"/>
  <c r="AE5"/>
  <c r="AG5"/>
  <c r="AI5"/>
  <c r="AK5"/>
  <c r="AC6"/>
  <c r="AE6"/>
  <c r="AG6"/>
  <c r="AI6"/>
  <c r="AK6"/>
  <c r="AC7"/>
  <c r="AE7"/>
  <c r="AG7"/>
  <c r="AI7"/>
  <c r="AK7"/>
  <c r="R8"/>
  <c r="T8"/>
  <c r="V8"/>
  <c r="X8"/>
  <c r="Z8"/>
  <c r="Q16"/>
  <c r="S16"/>
  <c r="U16"/>
  <c r="W16"/>
  <c r="Y16"/>
  <c r="AA16"/>
  <c r="AF16"/>
  <c r="AJ16"/>
  <c r="AN16"/>
  <c r="AC19"/>
  <c r="AE19"/>
  <c r="AG19"/>
  <c r="AI19"/>
  <c r="AK19"/>
  <c r="AC20"/>
  <c r="AE20"/>
  <c r="AG20"/>
  <c r="AI20"/>
  <c r="AK20"/>
  <c r="AM20"/>
  <c r="AC21"/>
  <c r="AE21"/>
  <c r="AG21"/>
  <c r="AI21"/>
  <c r="AK21"/>
  <c r="AC22"/>
  <c r="AE22"/>
  <c r="AG22"/>
  <c r="AI22"/>
  <c r="AK22"/>
  <c r="O39"/>
  <c r="C39"/>
  <c r="E23" i="18"/>
  <c r="E39" s="1"/>
  <c r="E39" i="16"/>
  <c r="E24"/>
  <c r="G23" i="18"/>
  <c r="G24" s="1"/>
  <c r="G39" i="16"/>
  <c r="G24"/>
  <c r="O23"/>
  <c r="AH23" s="1"/>
  <c r="R23"/>
  <c r="T23"/>
  <c r="V23"/>
  <c r="AC23"/>
  <c r="F24"/>
  <c r="Y24"/>
  <c r="D39"/>
  <c r="H39"/>
  <c r="O44"/>
  <c r="O50"/>
  <c r="O53"/>
  <c r="O54"/>
  <c r="Q23"/>
  <c r="S23"/>
  <c r="U23"/>
  <c r="D24"/>
  <c r="H24"/>
  <c r="W24"/>
  <c r="AA24"/>
  <c r="F39"/>
  <c r="O42"/>
  <c r="O43"/>
  <c r="O49"/>
  <c r="Y12" i="17"/>
  <c r="D24"/>
  <c r="H24"/>
  <c r="O3" i="18"/>
  <c r="AE3" s="1"/>
  <c r="R3"/>
  <c r="T3"/>
  <c r="V3"/>
  <c r="X3"/>
  <c r="Z3"/>
  <c r="Q4"/>
  <c r="S4"/>
  <c r="W4"/>
  <c r="P28"/>
  <c r="AA4"/>
  <c r="T4"/>
  <c r="O5"/>
  <c r="AE5" s="1"/>
  <c r="R5"/>
  <c r="T5"/>
  <c r="V5"/>
  <c r="X5"/>
  <c r="Z5"/>
  <c r="O6"/>
  <c r="AE6" s="1"/>
  <c r="R6"/>
  <c r="T6"/>
  <c r="V6"/>
  <c r="X6"/>
  <c r="Z6"/>
  <c r="O7"/>
  <c r="AE7" s="1"/>
  <c r="R7"/>
  <c r="T7"/>
  <c r="V7"/>
  <c r="X7"/>
  <c r="Z7"/>
  <c r="D8"/>
  <c r="H8"/>
  <c r="L8"/>
  <c r="D27"/>
  <c r="F27"/>
  <c r="H27"/>
  <c r="P27"/>
  <c r="J27"/>
  <c r="L27"/>
  <c r="N27"/>
  <c r="Q11"/>
  <c r="S11"/>
  <c r="U11"/>
  <c r="W11"/>
  <c r="Y11"/>
  <c r="AA11"/>
  <c r="Q12"/>
  <c r="U12"/>
  <c r="X12"/>
  <c r="D29"/>
  <c r="F29"/>
  <c r="H29"/>
  <c r="P29"/>
  <c r="L29"/>
  <c r="N29"/>
  <c r="R13"/>
  <c r="V13"/>
  <c r="Z13"/>
  <c r="D30"/>
  <c r="F30"/>
  <c r="H30"/>
  <c r="P30"/>
  <c r="L30"/>
  <c r="N30"/>
  <c r="R14"/>
  <c r="V14"/>
  <c r="Z14"/>
  <c r="O35"/>
  <c r="E36"/>
  <c r="O38"/>
  <c r="E38"/>
  <c r="G38"/>
  <c r="V24" i="16"/>
  <c r="X24"/>
  <c r="Z24"/>
  <c r="D28" i="17"/>
  <c r="H28"/>
  <c r="L28"/>
  <c r="W14"/>
  <c r="Q3" i="18"/>
  <c r="S3"/>
  <c r="U3"/>
  <c r="W3"/>
  <c r="Y3"/>
  <c r="AA3"/>
  <c r="Q5"/>
  <c r="S5"/>
  <c r="U5"/>
  <c r="W5"/>
  <c r="Y5"/>
  <c r="AA5"/>
  <c r="Q6"/>
  <c r="S6"/>
  <c r="U6"/>
  <c r="W6"/>
  <c r="Y6"/>
  <c r="AA6"/>
  <c r="Q7"/>
  <c r="S7"/>
  <c r="U7"/>
  <c r="W7"/>
  <c r="Y7"/>
  <c r="AA7"/>
  <c r="C27"/>
  <c r="E27"/>
  <c r="G27"/>
  <c r="I27"/>
  <c r="K27"/>
  <c r="M27"/>
  <c r="O11"/>
  <c r="R11"/>
  <c r="T11"/>
  <c r="V11"/>
  <c r="X11"/>
  <c r="Z11"/>
  <c r="AC11"/>
  <c r="AG11"/>
  <c r="AK11"/>
  <c r="G16"/>
  <c r="K16"/>
  <c r="X16" s="1"/>
  <c r="C37"/>
  <c r="C29"/>
  <c r="E37"/>
  <c r="E29"/>
  <c r="G37"/>
  <c r="G29"/>
  <c r="I29"/>
  <c r="K29"/>
  <c r="M29"/>
  <c r="O13"/>
  <c r="AI13" s="1"/>
  <c r="T13"/>
  <c r="X13"/>
  <c r="AC13"/>
  <c r="AG13"/>
  <c r="AK13"/>
  <c r="C30"/>
  <c r="E30"/>
  <c r="G30"/>
  <c r="I30"/>
  <c r="K30"/>
  <c r="M30"/>
  <c r="O14"/>
  <c r="T14"/>
  <c r="X14"/>
  <c r="AC14"/>
  <c r="AG14"/>
  <c r="AK14"/>
  <c r="C31"/>
  <c r="E31"/>
  <c r="G31"/>
  <c r="I31"/>
  <c r="K31"/>
  <c r="M31"/>
  <c r="D35"/>
  <c r="F35"/>
  <c r="H35"/>
  <c r="Y12"/>
  <c r="N28"/>
  <c r="Q13"/>
  <c r="S13"/>
  <c r="U13"/>
  <c r="W13"/>
  <c r="Y13"/>
  <c r="AA13"/>
  <c r="AD13"/>
  <c r="AF13"/>
  <c r="AH13"/>
  <c r="AJ13"/>
  <c r="AL13"/>
  <c r="AN13"/>
  <c r="Q14"/>
  <c r="S14"/>
  <c r="U14"/>
  <c r="W14"/>
  <c r="Y14"/>
  <c r="AA14"/>
  <c r="AD14"/>
  <c r="AF14"/>
  <c r="AH14"/>
  <c r="AJ14"/>
  <c r="AL14"/>
  <c r="AN14"/>
  <c r="D31"/>
  <c r="F16"/>
  <c r="F32" s="1"/>
  <c r="H31"/>
  <c r="L31"/>
  <c r="N16"/>
  <c r="O19"/>
  <c r="AK19" s="1"/>
  <c r="Q19"/>
  <c r="S19"/>
  <c r="U19"/>
  <c r="Y19"/>
  <c r="AA19"/>
  <c r="R21"/>
  <c r="T21"/>
  <c r="R22"/>
  <c r="T22"/>
  <c r="X22"/>
  <c r="Z22"/>
  <c r="K24"/>
  <c r="M24"/>
  <c r="C35"/>
  <c r="E35"/>
  <c r="G35"/>
  <c r="O37"/>
  <c r="D38"/>
  <c r="F38"/>
  <c r="H38"/>
  <c r="C36"/>
  <c r="G36"/>
  <c r="O21"/>
  <c r="AD21" s="1"/>
  <c r="Q21"/>
  <c r="S21"/>
  <c r="U21"/>
  <c r="O22"/>
  <c r="AJ22" s="1"/>
  <c r="L24"/>
  <c r="Y24" s="1"/>
  <c r="N24"/>
  <c r="J29"/>
  <c r="J30"/>
  <c r="C38"/>
  <c r="F4" i="22"/>
  <c r="F8" s="1"/>
  <c r="O4"/>
  <c r="O8" s="1"/>
  <c r="Y19" i="17"/>
  <c r="T4" i="20"/>
  <c r="X4"/>
  <c r="F8"/>
  <c r="F29"/>
  <c r="J29"/>
  <c r="N29"/>
  <c r="F46" s="1"/>
  <c r="F30"/>
  <c r="J30"/>
  <c r="N30"/>
  <c r="F31"/>
  <c r="J31"/>
  <c r="N31"/>
  <c r="F47" s="1"/>
  <c r="Q19"/>
  <c r="U19"/>
  <c r="R21"/>
  <c r="J21" i="22"/>
  <c r="O39" s="1"/>
  <c r="F38" i="20"/>
  <c r="C8" i="21"/>
  <c r="G8"/>
  <c r="G4" i="24" s="1"/>
  <c r="K8" i="21"/>
  <c r="AA4"/>
  <c r="S5"/>
  <c r="S20"/>
  <c r="L24" i="17"/>
  <c r="Y24" s="1"/>
  <c r="G36"/>
  <c r="C38"/>
  <c r="G38"/>
  <c r="E24" i="18"/>
  <c r="D39"/>
  <c r="D24" i="20"/>
  <c r="C27"/>
  <c r="G27"/>
  <c r="K27"/>
  <c r="C28"/>
  <c r="C29"/>
  <c r="G29"/>
  <c r="P29"/>
  <c r="C31"/>
  <c r="G31"/>
  <c r="P31"/>
  <c r="D35"/>
  <c r="H24"/>
  <c r="E20" i="22"/>
  <c r="K38" s="1"/>
  <c r="Q22" i="20"/>
  <c r="U22"/>
  <c r="D39"/>
  <c r="H47" s="1"/>
  <c r="H39"/>
  <c r="L47" s="1"/>
  <c r="D37" i="17"/>
  <c r="H37"/>
  <c r="H38"/>
  <c r="P31" i="18"/>
  <c r="E38" i="20"/>
  <c r="K4" i="22"/>
  <c r="K8" s="1"/>
  <c r="E30" i="20"/>
  <c r="I30"/>
  <c r="M30"/>
  <c r="I12" i="22"/>
  <c r="I33" s="1"/>
  <c r="M12"/>
  <c r="D38" s="1"/>
  <c r="D29" i="20"/>
  <c r="H29"/>
  <c r="L29"/>
  <c r="D46" s="1"/>
  <c r="D31"/>
  <c r="H31"/>
  <c r="L31"/>
  <c r="D47" s="1"/>
  <c r="R19"/>
  <c r="C37"/>
  <c r="G46" s="1"/>
  <c r="G37"/>
  <c r="K46" s="1"/>
  <c r="E39"/>
  <c r="I47" s="1"/>
  <c r="E8" i="21"/>
  <c r="E4" i="24" s="1"/>
  <c r="I8" i="21"/>
  <c r="M8"/>
  <c r="M4" i="24" s="1"/>
  <c r="W12" i="17"/>
  <c r="N24"/>
  <c r="Z20"/>
  <c r="R21"/>
  <c r="Z21"/>
  <c r="E38"/>
  <c r="Z22"/>
  <c r="E39"/>
  <c r="AA24" i="18"/>
  <c r="AF3" i="15"/>
  <c r="AJ3"/>
  <c r="AN3"/>
  <c r="AF4"/>
  <c r="AJ4"/>
  <c r="AN4"/>
  <c r="AF5"/>
  <c r="AJ5"/>
  <c r="AN5"/>
  <c r="AC8"/>
  <c r="AG8"/>
  <c r="AK8"/>
  <c r="O28"/>
  <c r="AC3"/>
  <c r="AG3"/>
  <c r="AK3"/>
  <c r="AC4"/>
  <c r="AG4"/>
  <c r="AK4"/>
  <c r="AC5"/>
  <c r="AG5"/>
  <c r="AK5"/>
  <c r="AK6"/>
  <c r="AG6"/>
  <c r="AN6"/>
  <c r="AJ6"/>
  <c r="AF6"/>
  <c r="AM6"/>
  <c r="AI6"/>
  <c r="AE6"/>
  <c r="AC6"/>
  <c r="AL8"/>
  <c r="AD3"/>
  <c r="AH3"/>
  <c r="AD4"/>
  <c r="AH4"/>
  <c r="AL4"/>
  <c r="AD5"/>
  <c r="AH5"/>
  <c r="AD6"/>
  <c r="AE8"/>
  <c r="AI8"/>
  <c r="AM8"/>
  <c r="O30"/>
  <c r="E32"/>
  <c r="E40"/>
  <c r="I32"/>
  <c r="I40"/>
  <c r="Z16"/>
  <c r="S24"/>
  <c r="W24"/>
  <c r="AA24"/>
  <c r="D32"/>
  <c r="H32"/>
  <c r="L32"/>
  <c r="P32"/>
  <c r="R3" i="20"/>
  <c r="V3"/>
  <c r="Z3"/>
  <c r="R5"/>
  <c r="V5"/>
  <c r="Z5"/>
  <c r="R6"/>
  <c r="V6"/>
  <c r="Z6"/>
  <c r="R7"/>
  <c r="V7"/>
  <c r="Z7"/>
  <c r="O11"/>
  <c r="AH11" s="1"/>
  <c r="T11"/>
  <c r="X11"/>
  <c r="G36"/>
  <c r="K45" s="1"/>
  <c r="U12"/>
  <c r="R13"/>
  <c r="V13"/>
  <c r="Z13"/>
  <c r="R14"/>
  <c r="V14"/>
  <c r="Z14"/>
  <c r="R15"/>
  <c r="V15"/>
  <c r="Z15"/>
  <c r="I16"/>
  <c r="O19"/>
  <c r="AL19" s="1"/>
  <c r="S19"/>
  <c r="O22"/>
  <c r="AE22" s="1"/>
  <c r="S22"/>
  <c r="S23"/>
  <c r="D27"/>
  <c r="H27"/>
  <c r="L27"/>
  <c r="P27"/>
  <c r="C30"/>
  <c r="G30"/>
  <c r="K30"/>
  <c r="C35"/>
  <c r="G35"/>
  <c r="C39"/>
  <c r="G47" s="1"/>
  <c r="G39"/>
  <c r="K47" s="1"/>
  <c r="S3" i="21"/>
  <c r="AA3"/>
  <c r="S4"/>
  <c r="AE7" i="15"/>
  <c r="AI7"/>
  <c r="AM7"/>
  <c r="R8"/>
  <c r="V8"/>
  <c r="Z8"/>
  <c r="AF11"/>
  <c r="AJ11"/>
  <c r="AN11"/>
  <c r="AF12"/>
  <c r="AJ12"/>
  <c r="AN12"/>
  <c r="AF13"/>
  <c r="AJ13"/>
  <c r="AN13"/>
  <c r="AF14"/>
  <c r="AJ14"/>
  <c r="AN14"/>
  <c r="AF15"/>
  <c r="AJ15"/>
  <c r="AN15"/>
  <c r="S16"/>
  <c r="W16"/>
  <c r="AA16"/>
  <c r="AC19"/>
  <c r="AG19"/>
  <c r="AK19"/>
  <c r="AC20"/>
  <c r="AG20"/>
  <c r="AK20"/>
  <c r="AC21"/>
  <c r="AG21"/>
  <c r="AK21"/>
  <c r="AC22"/>
  <c r="AG22"/>
  <c r="AK22"/>
  <c r="AC23"/>
  <c r="AG23"/>
  <c r="AK23"/>
  <c r="O24"/>
  <c r="AL24" s="1"/>
  <c r="T24"/>
  <c r="X24"/>
  <c r="O27"/>
  <c r="O29"/>
  <c r="O31"/>
  <c r="S3" i="20"/>
  <c r="W3"/>
  <c r="AA3"/>
  <c r="S4"/>
  <c r="W4"/>
  <c r="AA4"/>
  <c r="S5"/>
  <c r="W5"/>
  <c r="AA5"/>
  <c r="S6"/>
  <c r="W6"/>
  <c r="AA6"/>
  <c r="S7"/>
  <c r="W7"/>
  <c r="AA7"/>
  <c r="Q11"/>
  <c r="U11"/>
  <c r="Y11"/>
  <c r="R12" i="22"/>
  <c r="Y12" i="20"/>
  <c r="S13"/>
  <c r="W13"/>
  <c r="AA13"/>
  <c r="S14"/>
  <c r="W14"/>
  <c r="AA14"/>
  <c r="S15"/>
  <c r="W15"/>
  <c r="AA15"/>
  <c r="K16"/>
  <c r="T19"/>
  <c r="T21"/>
  <c r="J38"/>
  <c r="T22"/>
  <c r="T23"/>
  <c r="E27"/>
  <c r="I27"/>
  <c r="M27"/>
  <c r="D30"/>
  <c r="H30"/>
  <c r="L30"/>
  <c r="P30"/>
  <c r="H35"/>
  <c r="E37"/>
  <c r="I46" s="1"/>
  <c r="C38"/>
  <c r="G38"/>
  <c r="V3" i="21"/>
  <c r="V4"/>
  <c r="AF7" i="15"/>
  <c r="AJ7"/>
  <c r="AN7"/>
  <c r="S8"/>
  <c r="W8"/>
  <c r="AA8"/>
  <c r="AC11"/>
  <c r="AG11"/>
  <c r="AK11"/>
  <c r="AC12"/>
  <c r="AG12"/>
  <c r="AK12"/>
  <c r="AC13"/>
  <c r="AG13"/>
  <c r="AK13"/>
  <c r="AC14"/>
  <c r="AG14"/>
  <c r="AK14"/>
  <c r="AC15"/>
  <c r="AG15"/>
  <c r="AK15"/>
  <c r="O16"/>
  <c r="AD16" s="1"/>
  <c r="T16"/>
  <c r="X16"/>
  <c r="AK16"/>
  <c r="Q24"/>
  <c r="U24"/>
  <c r="Y24"/>
  <c r="AH24"/>
  <c r="C40"/>
  <c r="O3" i="20"/>
  <c r="AF3" s="1"/>
  <c r="T3"/>
  <c r="X3"/>
  <c r="O5"/>
  <c r="C54" s="1"/>
  <c r="T5"/>
  <c r="X5"/>
  <c r="O6"/>
  <c r="AG6" s="1"/>
  <c r="T6"/>
  <c r="X6"/>
  <c r="O7"/>
  <c r="T7"/>
  <c r="X7"/>
  <c r="R11"/>
  <c r="V11"/>
  <c r="Z11"/>
  <c r="O13"/>
  <c r="AG13" s="1"/>
  <c r="T13"/>
  <c r="X13"/>
  <c r="AK13"/>
  <c r="O14"/>
  <c r="AG14" s="1"/>
  <c r="T14"/>
  <c r="X14"/>
  <c r="O15"/>
  <c r="AN15" s="1"/>
  <c r="T15"/>
  <c r="X15"/>
  <c r="E16"/>
  <c r="U20"/>
  <c r="Q21"/>
  <c r="U21"/>
  <c r="K31"/>
  <c r="C47" s="1"/>
  <c r="W3" i="21"/>
  <c r="W4"/>
  <c r="AC7" i="15"/>
  <c r="AG7"/>
  <c r="T8"/>
  <c r="X8"/>
  <c r="AD11"/>
  <c r="AH11"/>
  <c r="AD12"/>
  <c r="AH12"/>
  <c r="AL12"/>
  <c r="AD13"/>
  <c r="AH13"/>
  <c r="AD14"/>
  <c r="AH14"/>
  <c r="AL14"/>
  <c r="AD15"/>
  <c r="AH15"/>
  <c r="Q16"/>
  <c r="U16"/>
  <c r="Y16"/>
  <c r="AE19"/>
  <c r="AI19"/>
  <c r="AE20"/>
  <c r="AI20"/>
  <c r="AE21"/>
  <c r="AI21"/>
  <c r="AE22"/>
  <c r="AI22"/>
  <c r="AE23"/>
  <c r="AI23"/>
  <c r="R24"/>
  <c r="V24"/>
  <c r="Z24"/>
  <c r="Q3" i="20"/>
  <c r="U3"/>
  <c r="Y3"/>
  <c r="Q4"/>
  <c r="U4"/>
  <c r="Y4"/>
  <c r="Q5"/>
  <c r="U5"/>
  <c r="Y5"/>
  <c r="Q6"/>
  <c r="U6"/>
  <c r="Y6"/>
  <c r="Q7"/>
  <c r="U7"/>
  <c r="Y7"/>
  <c r="S11"/>
  <c r="W11"/>
  <c r="AA11"/>
  <c r="T12"/>
  <c r="N28"/>
  <c r="F45" s="1"/>
  <c r="Q13"/>
  <c r="U13"/>
  <c r="Y13"/>
  <c r="AD13"/>
  <c r="Q14"/>
  <c r="U14"/>
  <c r="Y14"/>
  <c r="Q15"/>
  <c r="U15"/>
  <c r="Y15"/>
  <c r="G16"/>
  <c r="D36"/>
  <c r="H45" s="1"/>
  <c r="R22"/>
  <c r="I38"/>
  <c r="R3" i="21"/>
  <c r="Z3"/>
  <c r="S6"/>
  <c r="W6"/>
  <c r="AA6"/>
  <c r="S7"/>
  <c r="W7"/>
  <c r="AA7"/>
  <c r="C27"/>
  <c r="G27"/>
  <c r="K27"/>
  <c r="O11"/>
  <c r="AE11" s="1"/>
  <c r="T11"/>
  <c r="X11"/>
  <c r="C12" i="22"/>
  <c r="C33" s="1"/>
  <c r="C28" i="21"/>
  <c r="G28"/>
  <c r="T12"/>
  <c r="C29"/>
  <c r="G29"/>
  <c r="T13"/>
  <c r="C30"/>
  <c r="G30"/>
  <c r="K30"/>
  <c r="O14"/>
  <c r="T14"/>
  <c r="X14"/>
  <c r="C31"/>
  <c r="G31"/>
  <c r="P15" i="22"/>
  <c r="G40" s="1"/>
  <c r="L15"/>
  <c r="C40" s="1"/>
  <c r="K31" i="21"/>
  <c r="O15"/>
  <c r="AD15" s="1"/>
  <c r="T15"/>
  <c r="X15"/>
  <c r="C16"/>
  <c r="O4" i="24" s="1"/>
  <c r="G16" i="21"/>
  <c r="S4" i="24" s="1"/>
  <c r="D35" i="21"/>
  <c r="D24"/>
  <c r="H35"/>
  <c r="H24"/>
  <c r="I24" i="22" s="1"/>
  <c r="N41" s="1"/>
  <c r="Q19" i="21"/>
  <c r="U19"/>
  <c r="I37"/>
  <c r="C39"/>
  <c r="O3"/>
  <c r="AL3" s="1"/>
  <c r="T3"/>
  <c r="X3"/>
  <c r="O4"/>
  <c r="T4"/>
  <c r="X4"/>
  <c r="O5"/>
  <c r="T5"/>
  <c r="X5"/>
  <c r="O6"/>
  <c r="T6"/>
  <c r="X6"/>
  <c r="O7"/>
  <c r="T7"/>
  <c r="X7"/>
  <c r="D27"/>
  <c r="H27"/>
  <c r="L27"/>
  <c r="Q11"/>
  <c r="U11"/>
  <c r="Y11"/>
  <c r="D28"/>
  <c r="H28"/>
  <c r="L28"/>
  <c r="Q12"/>
  <c r="U12"/>
  <c r="D29"/>
  <c r="H29"/>
  <c r="M13" i="22"/>
  <c r="D39" s="1"/>
  <c r="L29" i="21"/>
  <c r="Q13"/>
  <c r="U13"/>
  <c r="D30"/>
  <c r="H30"/>
  <c r="L30"/>
  <c r="Q14"/>
  <c r="U14"/>
  <c r="Y14"/>
  <c r="D31"/>
  <c r="H31"/>
  <c r="M15" i="22"/>
  <c r="D40" s="1"/>
  <c r="L31" i="21"/>
  <c r="Q15"/>
  <c r="U15"/>
  <c r="Y15"/>
  <c r="D16"/>
  <c r="P4" i="24" s="1"/>
  <c r="H16" i="21"/>
  <c r="T4" i="24" s="1"/>
  <c r="L16" i="21"/>
  <c r="X4" i="24" s="1"/>
  <c r="E35" i="21"/>
  <c r="E24"/>
  <c r="I35"/>
  <c r="I24"/>
  <c r="R19"/>
  <c r="V19"/>
  <c r="D20" i="22"/>
  <c r="J38" s="1"/>
  <c r="D36" i="21"/>
  <c r="I20" i="22"/>
  <c r="N38" s="1"/>
  <c r="H36" i="21"/>
  <c r="F37"/>
  <c r="C38"/>
  <c r="Q3"/>
  <c r="U3"/>
  <c r="Y3"/>
  <c r="Q4"/>
  <c r="U4"/>
  <c r="Y4"/>
  <c r="Q5"/>
  <c r="U5"/>
  <c r="Y5"/>
  <c r="Q6"/>
  <c r="U6"/>
  <c r="Y6"/>
  <c r="Q7"/>
  <c r="U7"/>
  <c r="Y7"/>
  <c r="E27"/>
  <c r="I27"/>
  <c r="M27"/>
  <c r="R11"/>
  <c r="V11"/>
  <c r="Z11"/>
  <c r="E12" i="22"/>
  <c r="E33" s="1"/>
  <c r="E28" i="21"/>
  <c r="J12" i="22"/>
  <c r="J33" s="1"/>
  <c r="I28" i="21"/>
  <c r="N12" i="22"/>
  <c r="E38" s="1"/>
  <c r="M28" i="21"/>
  <c r="R12"/>
  <c r="V12"/>
  <c r="Z12"/>
  <c r="E29"/>
  <c r="I29"/>
  <c r="N13" i="22"/>
  <c r="E39" s="1"/>
  <c r="M29" i="21"/>
  <c r="R13"/>
  <c r="V13"/>
  <c r="Z13"/>
  <c r="E30"/>
  <c r="I30"/>
  <c r="M30"/>
  <c r="R14"/>
  <c r="V14"/>
  <c r="Z14"/>
  <c r="E31"/>
  <c r="I31"/>
  <c r="N15" i="22"/>
  <c r="E40" s="1"/>
  <c r="M31" i="21"/>
  <c r="R15"/>
  <c r="V15"/>
  <c r="Z15"/>
  <c r="E16"/>
  <c r="Q4" i="24" s="1"/>
  <c r="I16" i="21"/>
  <c r="U4" i="24" s="1"/>
  <c r="M16" i="21"/>
  <c r="Y4" i="24" s="1"/>
  <c r="F35" i="21"/>
  <c r="F24"/>
  <c r="J35"/>
  <c r="J24"/>
  <c r="S19"/>
  <c r="W19"/>
  <c r="E36"/>
  <c r="I36"/>
  <c r="U20"/>
  <c r="O37"/>
  <c r="G37"/>
  <c r="D38"/>
  <c r="H38"/>
  <c r="R5"/>
  <c r="V5"/>
  <c r="Z5"/>
  <c r="R6"/>
  <c r="V6"/>
  <c r="Z6"/>
  <c r="R7"/>
  <c r="V7"/>
  <c r="Z7"/>
  <c r="F27"/>
  <c r="J27"/>
  <c r="P27"/>
  <c r="N27"/>
  <c r="S11"/>
  <c r="W11"/>
  <c r="AA11"/>
  <c r="F28"/>
  <c r="J28"/>
  <c r="N28"/>
  <c r="S12"/>
  <c r="W12"/>
  <c r="AA12"/>
  <c r="F29"/>
  <c r="J29"/>
  <c r="O13" i="22"/>
  <c r="F39" s="1"/>
  <c r="N29" i="21"/>
  <c r="S13"/>
  <c r="W13"/>
  <c r="AA13"/>
  <c r="F30"/>
  <c r="P30"/>
  <c r="J30"/>
  <c r="N30"/>
  <c r="S14"/>
  <c r="W14"/>
  <c r="AA14"/>
  <c r="F31"/>
  <c r="J31"/>
  <c r="P31"/>
  <c r="O15" i="22"/>
  <c r="F40" s="1"/>
  <c r="N31" i="21"/>
  <c r="S15"/>
  <c r="W15"/>
  <c r="AA15"/>
  <c r="AF15"/>
  <c r="F16"/>
  <c r="R4" i="24" s="1"/>
  <c r="J16" i="21"/>
  <c r="V4" i="24" s="1"/>
  <c r="N16" i="21"/>
  <c r="Z4" i="24" s="1"/>
  <c r="O35" i="21"/>
  <c r="C35"/>
  <c r="C24"/>
  <c r="G35"/>
  <c r="G24"/>
  <c r="O19"/>
  <c r="T19"/>
  <c r="F36"/>
  <c r="J36"/>
  <c r="X20"/>
  <c r="W20"/>
  <c r="D21" i="22"/>
  <c r="J39" s="1"/>
  <c r="I21"/>
  <c r="N39" s="1"/>
  <c r="Q21" i="21"/>
  <c r="U21"/>
  <c r="Q22"/>
  <c r="U22"/>
  <c r="D39"/>
  <c r="D23" i="22"/>
  <c r="J40" s="1"/>
  <c r="H39" i="21"/>
  <c r="I23" i="22"/>
  <c r="N40" s="1"/>
  <c r="Q23" i="21"/>
  <c r="U23"/>
  <c r="C36"/>
  <c r="G36"/>
  <c r="O36"/>
  <c r="J37"/>
  <c r="E38"/>
  <c r="I38"/>
  <c r="R20"/>
  <c r="V20"/>
  <c r="E21" i="22"/>
  <c r="K39" s="1"/>
  <c r="R21" i="21"/>
  <c r="V21"/>
  <c r="R22"/>
  <c r="V22"/>
  <c r="E23" i="22"/>
  <c r="K40" s="1"/>
  <c r="E39" i="21"/>
  <c r="I39"/>
  <c r="R23"/>
  <c r="V23"/>
  <c r="C37"/>
  <c r="F38"/>
  <c r="F21" i="22"/>
  <c r="L39" s="1"/>
  <c r="S21" i="21"/>
  <c r="W21"/>
  <c r="J38"/>
  <c r="S22"/>
  <c r="W22"/>
  <c r="F39"/>
  <c r="F23" i="22"/>
  <c r="L40" s="1"/>
  <c r="J39" i="21"/>
  <c r="S23"/>
  <c r="W23"/>
  <c r="D37"/>
  <c r="H37"/>
  <c r="G38"/>
  <c r="O20"/>
  <c r="T20"/>
  <c r="C21" i="22"/>
  <c r="I39" s="1"/>
  <c r="G21"/>
  <c r="M39" s="1"/>
  <c r="O21" i="21"/>
  <c r="AH21" s="1"/>
  <c r="T21"/>
  <c r="O38"/>
  <c r="O22"/>
  <c r="T22"/>
  <c r="X22"/>
  <c r="O39"/>
  <c r="C23" i="22"/>
  <c r="I40" s="1"/>
  <c r="G39" i="21"/>
  <c r="G23" i="22"/>
  <c r="M40" s="1"/>
  <c r="O23" i="21"/>
  <c r="AG23" s="1"/>
  <c r="T23"/>
  <c r="X23"/>
  <c r="E37"/>
  <c r="C46"/>
  <c r="C48" s="1"/>
  <c r="G46"/>
  <c r="G48" s="1"/>
  <c r="K46"/>
  <c r="K48" s="1"/>
  <c r="S3" i="17"/>
  <c r="W3"/>
  <c r="AA3"/>
  <c r="F8"/>
  <c r="T8" s="1"/>
  <c r="J8"/>
  <c r="N8"/>
  <c r="O5"/>
  <c r="AM5" s="1"/>
  <c r="T5"/>
  <c r="X5"/>
  <c r="O6"/>
  <c r="AF6" s="1"/>
  <c r="T6"/>
  <c r="X6"/>
  <c r="O7"/>
  <c r="AE7" s="1"/>
  <c r="T7"/>
  <c r="X7"/>
  <c r="E8"/>
  <c r="M8"/>
  <c r="C27"/>
  <c r="G27"/>
  <c r="K27"/>
  <c r="O11"/>
  <c r="AE11" s="1"/>
  <c r="T11"/>
  <c r="X11"/>
  <c r="Q12"/>
  <c r="F29"/>
  <c r="J29"/>
  <c r="P29"/>
  <c r="N29"/>
  <c r="D30"/>
  <c r="H30"/>
  <c r="L30"/>
  <c r="F39"/>
  <c r="F31"/>
  <c r="J31"/>
  <c r="P31"/>
  <c r="N31"/>
  <c r="D35"/>
  <c r="H35"/>
  <c r="F37"/>
  <c r="F38"/>
  <c r="D46" i="21"/>
  <c r="D48" s="1"/>
  <c r="H46"/>
  <c r="H48" s="1"/>
  <c r="L46"/>
  <c r="L48" s="1"/>
  <c r="O3" i="17"/>
  <c r="T3"/>
  <c r="X3"/>
  <c r="S4"/>
  <c r="Q5"/>
  <c r="U5"/>
  <c r="Y5"/>
  <c r="Q6"/>
  <c r="U6"/>
  <c r="Y6"/>
  <c r="Q7"/>
  <c r="U7"/>
  <c r="Y7"/>
  <c r="D27"/>
  <c r="D16"/>
  <c r="H27"/>
  <c r="H16"/>
  <c r="U16" s="1"/>
  <c r="L27"/>
  <c r="L16"/>
  <c r="Q11"/>
  <c r="U11"/>
  <c r="Y11"/>
  <c r="C29"/>
  <c r="O13"/>
  <c r="AH13" s="1"/>
  <c r="G29"/>
  <c r="T13"/>
  <c r="K29"/>
  <c r="X13"/>
  <c r="S13"/>
  <c r="K31"/>
  <c r="R19"/>
  <c r="E35"/>
  <c r="M24"/>
  <c r="Z19"/>
  <c r="C37"/>
  <c r="G37"/>
  <c r="O39"/>
  <c r="U24" i="18"/>
  <c r="E46" i="21"/>
  <c r="E48" s="1"/>
  <c r="I46"/>
  <c r="I48" s="1"/>
  <c r="M46"/>
  <c r="M48" s="1"/>
  <c r="Q3" i="17"/>
  <c r="U3"/>
  <c r="Y3"/>
  <c r="W4"/>
  <c r="R5"/>
  <c r="V5"/>
  <c r="Z5"/>
  <c r="R6"/>
  <c r="V6"/>
  <c r="Z6"/>
  <c r="R7"/>
  <c r="V7"/>
  <c r="Z7"/>
  <c r="I8"/>
  <c r="E27"/>
  <c r="I27"/>
  <c r="M27"/>
  <c r="R11"/>
  <c r="V11"/>
  <c r="Z11"/>
  <c r="E28"/>
  <c r="M28"/>
  <c r="D29"/>
  <c r="H29"/>
  <c r="L29"/>
  <c r="W13"/>
  <c r="F30"/>
  <c r="P30"/>
  <c r="J30"/>
  <c r="N30"/>
  <c r="D31"/>
  <c r="H31"/>
  <c r="L31"/>
  <c r="W15"/>
  <c r="F35"/>
  <c r="W19"/>
  <c r="O38"/>
  <c r="F46" i="21"/>
  <c r="F48" s="1"/>
  <c r="J46"/>
  <c r="J48" s="1"/>
  <c r="N46"/>
  <c r="N48" s="1"/>
  <c r="R3" i="17"/>
  <c r="V3"/>
  <c r="Z3"/>
  <c r="AA4"/>
  <c r="S5"/>
  <c r="W5"/>
  <c r="AA5"/>
  <c r="S6"/>
  <c r="W6"/>
  <c r="AA6"/>
  <c r="S7"/>
  <c r="W7"/>
  <c r="AA7"/>
  <c r="F16"/>
  <c r="F27"/>
  <c r="P27"/>
  <c r="J27"/>
  <c r="N16"/>
  <c r="AN11"/>
  <c r="AA11"/>
  <c r="N27"/>
  <c r="S11"/>
  <c r="W11"/>
  <c r="E29"/>
  <c r="I29"/>
  <c r="M29"/>
  <c r="AA13"/>
  <c r="C30"/>
  <c r="G30"/>
  <c r="K30"/>
  <c r="S14"/>
  <c r="E31"/>
  <c r="I31"/>
  <c r="M31"/>
  <c r="AA15"/>
  <c r="J16"/>
  <c r="J32" s="1"/>
  <c r="C35"/>
  <c r="G35"/>
  <c r="S19"/>
  <c r="O14"/>
  <c r="AE14" s="1"/>
  <c r="T14"/>
  <c r="X14"/>
  <c r="AK14"/>
  <c r="O15"/>
  <c r="AN15" s="1"/>
  <c r="T15"/>
  <c r="X15"/>
  <c r="T19"/>
  <c r="E24"/>
  <c r="R24" s="1"/>
  <c r="S21"/>
  <c r="O22"/>
  <c r="AN22" s="1"/>
  <c r="S22"/>
  <c r="R23"/>
  <c r="V23"/>
  <c r="Z23"/>
  <c r="E30"/>
  <c r="I30"/>
  <c r="M30"/>
  <c r="C31"/>
  <c r="G31"/>
  <c r="O35"/>
  <c r="E37"/>
  <c r="O37"/>
  <c r="S15" i="18"/>
  <c r="W15"/>
  <c r="AA15"/>
  <c r="J16"/>
  <c r="J32" s="1"/>
  <c r="T23"/>
  <c r="X23"/>
  <c r="F31"/>
  <c r="J31"/>
  <c r="N31"/>
  <c r="F39"/>
  <c r="Q13" i="17"/>
  <c r="U13"/>
  <c r="AL13"/>
  <c r="Q14"/>
  <c r="U14"/>
  <c r="Y14"/>
  <c r="AD14"/>
  <c r="Q15"/>
  <c r="U15"/>
  <c r="Y15"/>
  <c r="Q19"/>
  <c r="U19"/>
  <c r="AA19"/>
  <c r="T21"/>
  <c r="T22"/>
  <c r="S23"/>
  <c r="W23"/>
  <c r="AA23"/>
  <c r="D39"/>
  <c r="H39"/>
  <c r="O15" i="18"/>
  <c r="T15"/>
  <c r="X15"/>
  <c r="AG15"/>
  <c r="E16"/>
  <c r="M16"/>
  <c r="U23"/>
  <c r="Y23"/>
  <c r="D24"/>
  <c r="G39"/>
  <c r="G16" i="17"/>
  <c r="K16"/>
  <c r="K32" s="1"/>
  <c r="T12"/>
  <c r="R13"/>
  <c r="V13"/>
  <c r="Z13"/>
  <c r="R14"/>
  <c r="V14"/>
  <c r="Z14"/>
  <c r="R15"/>
  <c r="V15"/>
  <c r="Z15"/>
  <c r="C24"/>
  <c r="Q24" s="1"/>
  <c r="G24"/>
  <c r="U24" s="1"/>
  <c r="U20"/>
  <c r="Q21"/>
  <c r="U21"/>
  <c r="Q22"/>
  <c r="U22"/>
  <c r="O23"/>
  <c r="AF23" s="1"/>
  <c r="T23"/>
  <c r="X23"/>
  <c r="D38"/>
  <c r="Q15" i="18"/>
  <c r="U15"/>
  <c r="Y15"/>
  <c r="AD15"/>
  <c r="AL15"/>
  <c r="R23"/>
  <c r="V23"/>
  <c r="Z23"/>
  <c r="H39"/>
  <c r="R22" i="17"/>
  <c r="Q23"/>
  <c r="U23"/>
  <c r="Y23"/>
  <c r="G28"/>
  <c r="R15" i="18"/>
  <c r="V15"/>
  <c r="Z15"/>
  <c r="AI15"/>
  <c r="I16"/>
  <c r="S23"/>
  <c r="W23"/>
  <c r="AA23"/>
  <c r="J24" i="23"/>
  <c r="AH3" i="24" s="1"/>
  <c r="W23" i="23"/>
  <c r="AJ23" i="1"/>
  <c r="AF23"/>
  <c r="AL23"/>
  <c r="O23" i="23"/>
  <c r="F88" s="1"/>
  <c r="AD23" i="1"/>
  <c r="AI23"/>
  <c r="AN23"/>
  <c r="AE23"/>
  <c r="AH23"/>
  <c r="AM23"/>
  <c r="AH21"/>
  <c r="O24"/>
  <c r="AL24" s="1"/>
  <c r="AJ21"/>
  <c r="AE21"/>
  <c r="AL21"/>
  <c r="W21" i="17"/>
  <c r="V22" i="23"/>
  <c r="O22"/>
  <c r="F87" s="1"/>
  <c r="I24"/>
  <c r="AG3" i="24" s="1"/>
  <c r="AD21" i="1"/>
  <c r="AI21"/>
  <c r="AN21"/>
  <c r="AM20"/>
  <c r="Q24"/>
  <c r="R24"/>
  <c r="Q20" i="20"/>
  <c r="R20"/>
  <c r="E24"/>
  <c r="E40" s="1"/>
  <c r="I48" s="1"/>
  <c r="R20" i="17"/>
  <c r="W20"/>
  <c r="R20" i="18"/>
  <c r="AE20" i="1"/>
  <c r="S20" i="20"/>
  <c r="F24"/>
  <c r="S20" i="17"/>
  <c r="F36"/>
  <c r="F36" i="18"/>
  <c r="S20"/>
  <c r="F24"/>
  <c r="F40" s="1"/>
  <c r="F24" i="17"/>
  <c r="S24" s="1"/>
  <c r="AH20" i="1"/>
  <c r="T20" i="20"/>
  <c r="G24"/>
  <c r="D40" i="17"/>
  <c r="J24" i="18"/>
  <c r="C24" i="20"/>
  <c r="C20" i="22"/>
  <c r="I38" s="1"/>
  <c r="Q20" i="17"/>
  <c r="AF20" i="1"/>
  <c r="AL20"/>
  <c r="C36" i="20"/>
  <c r="G45" s="1"/>
  <c r="O20" i="18"/>
  <c r="AJ20" s="1"/>
  <c r="AD20" i="1"/>
  <c r="AI20"/>
  <c r="AN20"/>
  <c r="Q20" i="18"/>
  <c r="G40"/>
  <c r="Y16" i="1"/>
  <c r="R12" i="18"/>
  <c r="N32"/>
  <c r="AI12" i="1"/>
  <c r="I36"/>
  <c r="K30"/>
  <c r="F36"/>
  <c r="Q12" i="20"/>
  <c r="R12"/>
  <c r="F16"/>
  <c r="J16"/>
  <c r="N16"/>
  <c r="N32" s="1"/>
  <c r="F48" s="1"/>
  <c r="J28"/>
  <c r="F12" i="22"/>
  <c r="F33" s="1"/>
  <c r="K12"/>
  <c r="K33" s="1"/>
  <c r="O12"/>
  <c r="F38" s="1"/>
  <c r="U12" i="17"/>
  <c r="E16"/>
  <c r="I16"/>
  <c r="I32" s="1"/>
  <c r="M16"/>
  <c r="M32" s="1"/>
  <c r="I28"/>
  <c r="S12" i="18"/>
  <c r="W12"/>
  <c r="AA12"/>
  <c r="J28"/>
  <c r="D36"/>
  <c r="H36"/>
  <c r="G30" i="1"/>
  <c r="O36"/>
  <c r="F28" i="20"/>
  <c r="H40" i="17"/>
  <c r="Z12" i="18"/>
  <c r="AD12" i="1"/>
  <c r="AL12"/>
  <c r="J36"/>
  <c r="G36"/>
  <c r="S12" i="20"/>
  <c r="W12"/>
  <c r="AA12"/>
  <c r="J36"/>
  <c r="N45" s="1"/>
  <c r="F36"/>
  <c r="J45" s="1"/>
  <c r="G12" i="22"/>
  <c r="G33" s="1"/>
  <c r="L12"/>
  <c r="C38" s="1"/>
  <c r="R12" i="17"/>
  <c r="V12"/>
  <c r="Z12"/>
  <c r="K28"/>
  <c r="E36"/>
  <c r="O36"/>
  <c r="T12" i="18"/>
  <c r="D16"/>
  <c r="H16"/>
  <c r="H32" s="1"/>
  <c r="L16"/>
  <c r="D28"/>
  <c r="L28"/>
  <c r="U16" i="1"/>
  <c r="V12" i="18"/>
  <c r="H28"/>
  <c r="P30" i="1"/>
  <c r="AE12"/>
  <c r="AM12"/>
  <c r="D16" i="20"/>
  <c r="D40" s="1"/>
  <c r="H48" s="1"/>
  <c r="H16"/>
  <c r="L16"/>
  <c r="Z16" s="1"/>
  <c r="D12" i="22"/>
  <c r="D33" s="1"/>
  <c r="S12" i="17"/>
  <c r="AA12"/>
  <c r="O36" i="18"/>
  <c r="F28"/>
  <c r="AK16" i="1"/>
  <c r="AG16"/>
  <c r="AN16"/>
  <c r="AJ16"/>
  <c r="AF16"/>
  <c r="AM16"/>
  <c r="AI16"/>
  <c r="AE16"/>
  <c r="AL16"/>
  <c r="AH16"/>
  <c r="AD16"/>
  <c r="AF12"/>
  <c r="AJ12"/>
  <c r="AN12"/>
  <c r="O12" i="20"/>
  <c r="AC12" s="1"/>
  <c r="C16"/>
  <c r="O12" i="17"/>
  <c r="AC12" s="1"/>
  <c r="C16"/>
  <c r="C36"/>
  <c r="C28" i="18"/>
  <c r="AC12" i="1"/>
  <c r="AG12"/>
  <c r="AK12"/>
  <c r="AC16"/>
  <c r="O36" i="20"/>
  <c r="O12" i="18"/>
  <c r="C16"/>
  <c r="F32" i="17"/>
  <c r="S8"/>
  <c r="V4" i="20"/>
  <c r="G32" i="17"/>
  <c r="AN4" i="1"/>
  <c r="U8"/>
  <c r="Y8"/>
  <c r="G8" i="20"/>
  <c r="K8"/>
  <c r="G28"/>
  <c r="K28"/>
  <c r="C45" s="1"/>
  <c r="P28"/>
  <c r="G4" i="22"/>
  <c r="G8" s="1"/>
  <c r="L4"/>
  <c r="L8" s="1"/>
  <c r="D8" i="17"/>
  <c r="H8"/>
  <c r="L8"/>
  <c r="F28"/>
  <c r="J28"/>
  <c r="N28"/>
  <c r="E8" i="18"/>
  <c r="I8"/>
  <c r="M8"/>
  <c r="E28"/>
  <c r="I28"/>
  <c r="M28"/>
  <c r="R4" i="20"/>
  <c r="R8" i="1"/>
  <c r="V8"/>
  <c r="Z8"/>
  <c r="M30"/>
  <c r="D8" i="20"/>
  <c r="H8"/>
  <c r="L8"/>
  <c r="D28"/>
  <c r="H28"/>
  <c r="L28"/>
  <c r="D45" s="1"/>
  <c r="D4" i="22"/>
  <c r="D8" s="1"/>
  <c r="I4"/>
  <c r="I8" s="1"/>
  <c r="M4"/>
  <c r="M8" s="1"/>
  <c r="U4" i="17"/>
  <c r="Y4"/>
  <c r="P28"/>
  <c r="R4" i="18"/>
  <c r="V4"/>
  <c r="Z4"/>
  <c r="Z4" i="20"/>
  <c r="AF4" i="1"/>
  <c r="S8"/>
  <c r="W8"/>
  <c r="AA8"/>
  <c r="O27"/>
  <c r="E8" i="20"/>
  <c r="I8"/>
  <c r="M8"/>
  <c r="E28"/>
  <c r="I28"/>
  <c r="M28"/>
  <c r="E45" s="1"/>
  <c r="R4" i="17"/>
  <c r="V4"/>
  <c r="Z4"/>
  <c r="G8" i="18"/>
  <c r="K8"/>
  <c r="K28"/>
  <c r="AC4" i="1"/>
  <c r="AG4"/>
  <c r="AK4"/>
  <c r="O8"/>
  <c r="AD4"/>
  <c r="AH4"/>
  <c r="AL4"/>
  <c r="Q8"/>
  <c r="O4" i="20"/>
  <c r="AC4" s="1"/>
  <c r="C8"/>
  <c r="O4" i="17"/>
  <c r="AC4" s="1"/>
  <c r="C8"/>
  <c r="O4" i="18"/>
  <c r="C8"/>
  <c r="AE4" i="1"/>
  <c r="AI4"/>
  <c r="Q4" i="17"/>
  <c r="AE19" i="20"/>
  <c r="AF19"/>
  <c r="AN22"/>
  <c r="AM22"/>
  <c r="AF22"/>
  <c r="W24" i="1"/>
  <c r="J35" i="20"/>
  <c r="J24"/>
  <c r="W19"/>
  <c r="W20"/>
  <c r="W21"/>
  <c r="W22"/>
  <c r="AL21" i="18"/>
  <c r="AH21"/>
  <c r="AK21"/>
  <c r="AG21"/>
  <c r="AC21"/>
  <c r="AF21"/>
  <c r="AM21"/>
  <c r="AE21"/>
  <c r="AC19" i="1"/>
  <c r="AG19"/>
  <c r="AC20"/>
  <c r="AG20"/>
  <c r="AK20"/>
  <c r="AC21"/>
  <c r="AG21"/>
  <c r="AC22"/>
  <c r="AG22"/>
  <c r="AC23"/>
  <c r="AG23"/>
  <c r="X24"/>
  <c r="X19" i="20"/>
  <c r="O20"/>
  <c r="X20"/>
  <c r="O21"/>
  <c r="X21"/>
  <c r="X22"/>
  <c r="J37"/>
  <c r="N46" s="1"/>
  <c r="O19" i="17"/>
  <c r="AI19" s="1"/>
  <c r="O20"/>
  <c r="AJ20" s="1"/>
  <c r="O21"/>
  <c r="AJ21" i="18"/>
  <c r="AL22"/>
  <c r="AD22"/>
  <c r="AK22"/>
  <c r="AG22"/>
  <c r="AN22"/>
  <c r="AF22"/>
  <c r="AM22"/>
  <c r="E54" i="20"/>
  <c r="AL23" i="23"/>
  <c r="K20" i="22"/>
  <c r="P38" s="1"/>
  <c r="X19" i="17"/>
  <c r="J24"/>
  <c r="AL19" i="18"/>
  <c r="AG19"/>
  <c r="AM19"/>
  <c r="V24" i="1"/>
  <c r="I35" i="20"/>
  <c r="I24"/>
  <c r="O35"/>
  <c r="V19"/>
  <c r="J20" i="22"/>
  <c r="O38" s="1"/>
  <c r="E53" i="20"/>
  <c r="I36"/>
  <c r="M45" s="1"/>
  <c r="V20"/>
  <c r="F54"/>
  <c r="O37"/>
  <c r="I37"/>
  <c r="M46" s="1"/>
  <c r="V21"/>
  <c r="AI21"/>
  <c r="O38"/>
  <c r="V22"/>
  <c r="AJ22"/>
  <c r="F53"/>
  <c r="AL20" i="18"/>
  <c r="AF20"/>
  <c r="W23" i="20"/>
  <c r="J39"/>
  <c r="N47" s="1"/>
  <c r="F55"/>
  <c r="AI22" i="23"/>
  <c r="J38"/>
  <c r="N59" s="1"/>
  <c r="I39"/>
  <c r="M60" s="1"/>
  <c r="K23" i="22"/>
  <c r="P40" s="1"/>
  <c r="V19" i="18"/>
  <c r="V20"/>
  <c r="V21"/>
  <c r="AI21"/>
  <c r="V22"/>
  <c r="AI22"/>
  <c r="I24"/>
  <c r="O23" i="20"/>
  <c r="AJ23" s="1"/>
  <c r="O39"/>
  <c r="W22" i="23"/>
  <c r="AN22"/>
  <c r="V23"/>
  <c r="J39"/>
  <c r="N60" s="1"/>
  <c r="V19" i="17"/>
  <c r="V20"/>
  <c r="V21"/>
  <c r="V22"/>
  <c r="I24"/>
  <c r="W19" i="18"/>
  <c r="W20"/>
  <c r="W21"/>
  <c r="W22"/>
  <c r="W22" i="17"/>
  <c r="V23" i="20"/>
  <c r="I39"/>
  <c r="M47" s="1"/>
  <c r="E55"/>
  <c r="AH22" i="23"/>
  <c r="AM11" i="24"/>
  <c r="AR11"/>
  <c r="AS11"/>
  <c r="AX11"/>
  <c r="AP13"/>
  <c r="AR13"/>
  <c r="AL13"/>
  <c r="AX13"/>
  <c r="AN15"/>
  <c r="AL15"/>
  <c r="AS15"/>
  <c r="AX15"/>
  <c r="AJ11"/>
  <c r="AK11"/>
  <c r="AO13"/>
  <c r="AM13"/>
  <c r="AT15"/>
  <c r="AK15"/>
  <c r="AV15"/>
  <c r="AT11"/>
  <c r="AN11"/>
  <c r="AO11"/>
  <c r="AW11"/>
  <c r="AS13"/>
  <c r="AN13"/>
  <c r="AQ13"/>
  <c r="AW13"/>
  <c r="AM15"/>
  <c r="AR15"/>
  <c r="AO15"/>
  <c r="AW15"/>
  <c r="AI11"/>
  <c r="AL11"/>
  <c r="AQ11"/>
  <c r="AU11"/>
  <c r="AI13"/>
  <c r="AK13"/>
  <c r="AT13"/>
  <c r="AU13"/>
  <c r="AI15"/>
  <c r="AP15"/>
  <c r="AQ15"/>
  <c r="AU15"/>
  <c r="AI14"/>
  <c r="AP11"/>
  <c r="AV11"/>
  <c r="AJ13"/>
  <c r="AV13"/>
  <c r="AJ15"/>
  <c r="AS7" i="23" l="1"/>
  <c r="AR30"/>
  <c r="AS6"/>
  <c r="AR29"/>
  <c r="C24" i="18"/>
  <c r="O40" s="1"/>
  <c r="C39"/>
  <c r="O39"/>
  <c r="O23"/>
  <c r="Q23"/>
  <c r="AT4" i="23"/>
  <c r="AS27"/>
  <c r="C28" i="24"/>
  <c r="C16"/>
  <c r="AS3" i="23"/>
  <c r="AR5"/>
  <c r="AR26"/>
  <c r="X18" i="24"/>
  <c r="AJ19" i="18"/>
  <c r="AC19"/>
  <c r="AJ24" i="1"/>
  <c r="AD19" i="20"/>
  <c r="AH14" i="17"/>
  <c r="Z24" i="18"/>
  <c r="AJ3"/>
  <c r="K57" i="23"/>
  <c r="Q16" i="24"/>
  <c r="R45" i="21"/>
  <c r="Z18" i="24"/>
  <c r="P18"/>
  <c r="O24" i="18"/>
  <c r="AK24" s="1"/>
  <c r="AN19"/>
  <c r="AD19"/>
  <c r="AE22"/>
  <c r="AC22"/>
  <c r="AH22"/>
  <c r="AN21"/>
  <c r="AK19" i="20"/>
  <c r="AK24" i="1"/>
  <c r="U8" i="18"/>
  <c r="Y16"/>
  <c r="F32" i="20"/>
  <c r="G40" i="17"/>
  <c r="O31" i="18"/>
  <c r="AD15" i="17"/>
  <c r="AL14"/>
  <c r="AG13"/>
  <c r="AA8"/>
  <c r="AM11" i="20"/>
  <c r="Z8" i="21"/>
  <c r="O27" i="18"/>
  <c r="AD23" i="16"/>
  <c r="AF23"/>
  <c r="C24"/>
  <c r="O40" s="1"/>
  <c r="K59" i="23"/>
  <c r="F56"/>
  <c r="I16" i="24"/>
  <c r="I18" s="1"/>
  <c r="L60" i="23"/>
  <c r="S16" i="24"/>
  <c r="AL6" i="23"/>
  <c r="AD6"/>
  <c r="AE6"/>
  <c r="AM6"/>
  <c r="U5"/>
  <c r="D8"/>
  <c r="D3" i="24" s="1"/>
  <c r="D5" s="1"/>
  <c r="D7" s="1"/>
  <c r="D18"/>
  <c r="AB18"/>
  <c r="T18"/>
  <c r="D32"/>
  <c r="F16"/>
  <c r="F18" s="1"/>
  <c r="AQ5" i="23"/>
  <c r="AQ8" s="1"/>
  <c r="H16" i="24"/>
  <c r="H18" s="1"/>
  <c r="C30"/>
  <c r="AN7" i="20"/>
  <c r="C55"/>
  <c r="E28" i="24"/>
  <c r="AA16"/>
  <c r="E86" i="23"/>
  <c r="E89" s="1"/>
  <c r="O10" i="24"/>
  <c r="S27" i="23"/>
  <c r="F84"/>
  <c r="S28"/>
  <c r="F85"/>
  <c r="AI19" i="18"/>
  <c r="AE19"/>
  <c r="AH19"/>
  <c r="AI13" i="17"/>
  <c r="AN13"/>
  <c r="AI20" i="18"/>
  <c r="AG20"/>
  <c r="AI19" i="20"/>
  <c r="AF19" i="18"/>
  <c r="AN19" i="20"/>
  <c r="AM19"/>
  <c r="S16" i="18"/>
  <c r="E32" i="17"/>
  <c r="AD13"/>
  <c r="AG14"/>
  <c r="Y12" i="21"/>
  <c r="M16" i="24"/>
  <c r="M18" s="1"/>
  <c r="AF6" i="23"/>
  <c r="AC6"/>
  <c r="AK6"/>
  <c r="C8"/>
  <c r="C3" i="24" s="1"/>
  <c r="Q5" i="23"/>
  <c r="S18" i="24"/>
  <c r="E18"/>
  <c r="AC18"/>
  <c r="Q18"/>
  <c r="G18"/>
  <c r="G16"/>
  <c r="P28" i="21"/>
  <c r="O12"/>
  <c r="AE12" s="1"/>
  <c r="AD11"/>
  <c r="K28"/>
  <c r="X12"/>
  <c r="P12" i="22"/>
  <c r="G38" s="1"/>
  <c r="K29" i="21"/>
  <c r="T8"/>
  <c r="V8"/>
  <c r="AL15"/>
  <c r="AA8"/>
  <c r="AN15"/>
  <c r="AI15"/>
  <c r="E32" i="24"/>
  <c r="F33"/>
  <c r="F31"/>
  <c r="AV17"/>
  <c r="AV18" s="1"/>
  <c r="AW17"/>
  <c r="AW18" s="1"/>
  <c r="AX17"/>
  <c r="AX18" s="1"/>
  <c r="AU17"/>
  <c r="AU18" s="1"/>
  <c r="F29"/>
  <c r="AG6" i="21"/>
  <c r="AG14"/>
  <c r="E29" i="24"/>
  <c r="AA17"/>
  <c r="N16" i="22"/>
  <c r="P29" i="21"/>
  <c r="AN11"/>
  <c r="AM11"/>
  <c r="Y13"/>
  <c r="AK7"/>
  <c r="AN3"/>
  <c r="L13" i="22"/>
  <c r="C39" s="1"/>
  <c r="U8" i="21"/>
  <c r="Q44"/>
  <c r="P46"/>
  <c r="C33" i="24"/>
  <c r="AQ8" i="21"/>
  <c r="AF14"/>
  <c r="AF11"/>
  <c r="AJ4"/>
  <c r="K16"/>
  <c r="Y16" s="1"/>
  <c r="P13" i="22"/>
  <c r="G39" s="1"/>
  <c r="S8" i="21"/>
  <c r="R8"/>
  <c r="W17" i="24"/>
  <c r="W18" s="1"/>
  <c r="D31"/>
  <c r="S45" i="21"/>
  <c r="R48"/>
  <c r="AY13"/>
  <c r="AZ13" s="1"/>
  <c r="BA13" s="1"/>
  <c r="BB13" s="1"/>
  <c r="AQ21" s="1"/>
  <c r="AR21" s="1"/>
  <c r="AS21" s="1"/>
  <c r="AT21" s="1"/>
  <c r="AU21" s="1"/>
  <c r="AV21" s="1"/>
  <c r="AW21" s="1"/>
  <c r="AS3"/>
  <c r="AR8"/>
  <c r="AR31" s="1"/>
  <c r="AK11"/>
  <c r="D29" i="24"/>
  <c r="O17"/>
  <c r="AD14" i="21"/>
  <c r="AK14"/>
  <c r="X13"/>
  <c r="AG11"/>
  <c r="E33" i="24"/>
  <c r="AI14" i="21"/>
  <c r="AL11"/>
  <c r="AG15"/>
  <c r="O13"/>
  <c r="AM13" s="1"/>
  <c r="E31" i="24"/>
  <c r="AS4" i="21"/>
  <c r="C31" i="24"/>
  <c r="C29"/>
  <c r="C17"/>
  <c r="C20"/>
  <c r="D20" s="1"/>
  <c r="D23" s="1"/>
  <c r="J5"/>
  <c r="J7" s="1"/>
  <c r="AG5"/>
  <c r="AG6" s="1"/>
  <c r="AH5"/>
  <c r="AH7" s="1"/>
  <c r="N5"/>
  <c r="N7" s="1"/>
  <c r="AC5"/>
  <c r="AC6" s="1"/>
  <c r="H5"/>
  <c r="H7" s="1"/>
  <c r="AD5"/>
  <c r="AD6" s="1"/>
  <c r="L5"/>
  <c r="L7" s="1"/>
  <c r="F5"/>
  <c r="F7" s="1"/>
  <c r="AE5"/>
  <c r="AE7" s="1"/>
  <c r="AJ22" i="23"/>
  <c r="S30"/>
  <c r="AM23"/>
  <c r="S31"/>
  <c r="AI3" i="17"/>
  <c r="AL3"/>
  <c r="AH23" i="21"/>
  <c r="P23"/>
  <c r="R40" i="22" s="1"/>
  <c r="AF22" i="21"/>
  <c r="P22"/>
  <c r="AF19"/>
  <c r="P19"/>
  <c r="AJ5"/>
  <c r="AE5"/>
  <c r="AE13" i="20"/>
  <c r="AF13"/>
  <c r="W8" i="21"/>
  <c r="I4" i="24"/>
  <c r="X8" i="21"/>
  <c r="K4" i="24"/>
  <c r="Q8" i="21"/>
  <c r="C4" i="24"/>
  <c r="C5" s="1"/>
  <c r="C6" s="1"/>
  <c r="X24" i="18"/>
  <c r="AE14"/>
  <c r="AM14"/>
  <c r="T16"/>
  <c r="O24" i="16"/>
  <c r="AE23"/>
  <c r="AG23"/>
  <c r="O32"/>
  <c r="AD16"/>
  <c r="AH16"/>
  <c r="AL16"/>
  <c r="AI16"/>
  <c r="AC15" i="23"/>
  <c r="AE15"/>
  <c r="AI15"/>
  <c r="AK15"/>
  <c r="O32" i="9"/>
  <c r="P24"/>
  <c r="P21" i="21"/>
  <c r="R39" i="22" s="1"/>
  <c r="P20" i="21"/>
  <c r="G5" i="24"/>
  <c r="G7" s="1"/>
  <c r="Y5"/>
  <c r="Y7" s="1"/>
  <c r="O29" i="9"/>
  <c r="P21"/>
  <c r="A13"/>
  <c r="O28"/>
  <c r="P20"/>
  <c r="A12"/>
  <c r="V16" i="18"/>
  <c r="AN15"/>
  <c r="AF23"/>
  <c r="AJ22" i="21"/>
  <c r="AJ14" i="20"/>
  <c r="AN16" i="15"/>
  <c r="AD11" i="20"/>
  <c r="AH16" i="15"/>
  <c r="AK3" i="20"/>
  <c r="AL11" i="18"/>
  <c r="AH11"/>
  <c r="AD11"/>
  <c r="AN7"/>
  <c r="AJ7"/>
  <c r="AF7"/>
  <c r="AN6"/>
  <c r="AJ6"/>
  <c r="AF6"/>
  <c r="AN5"/>
  <c r="AJ5"/>
  <c r="AF5"/>
  <c r="AL3"/>
  <c r="AD3"/>
  <c r="H40" i="16"/>
  <c r="AH24"/>
  <c r="U24"/>
  <c r="AK7" i="18"/>
  <c r="AG7"/>
  <c r="AC7"/>
  <c r="AK6"/>
  <c r="AG6"/>
  <c r="AC6"/>
  <c r="AK5"/>
  <c r="AG5"/>
  <c r="AC5"/>
  <c r="AK3"/>
  <c r="AG3"/>
  <c r="AC3"/>
  <c r="AC24" i="16"/>
  <c r="AN24"/>
  <c r="AJ24"/>
  <c r="AN16" i="14"/>
  <c r="AJ16"/>
  <c r="AF16"/>
  <c r="AM24" i="12"/>
  <c r="AI24"/>
  <c r="AE24"/>
  <c r="C59" i="23"/>
  <c r="C49"/>
  <c r="O37"/>
  <c r="C37"/>
  <c r="O21"/>
  <c r="F86" s="1"/>
  <c r="F89" s="1"/>
  <c r="C24"/>
  <c r="AA3" i="24" s="1"/>
  <c r="P56" i="23"/>
  <c r="I66"/>
  <c r="F76"/>
  <c r="O46" s="1"/>
  <c r="AK24" i="12"/>
  <c r="G60" i="23"/>
  <c r="G50"/>
  <c r="C70" s="1"/>
  <c r="S24"/>
  <c r="P57"/>
  <c r="F77"/>
  <c r="O47" s="1"/>
  <c r="I67"/>
  <c r="K58"/>
  <c r="K48"/>
  <c r="G68" s="1"/>
  <c r="E60"/>
  <c r="E50"/>
  <c r="C60"/>
  <c r="C50"/>
  <c r="N29"/>
  <c r="N16"/>
  <c r="Z3" i="24" s="1"/>
  <c r="AA13" i="23"/>
  <c r="J29"/>
  <c r="J16"/>
  <c r="V3" i="24" s="1"/>
  <c r="W13" i="23"/>
  <c r="F29"/>
  <c r="F16"/>
  <c r="R3" i="24" s="1"/>
  <c r="S13" i="23"/>
  <c r="AN7"/>
  <c r="AL7"/>
  <c r="AJ7"/>
  <c r="AH7"/>
  <c r="AF7"/>
  <c r="AD7"/>
  <c r="M8"/>
  <c r="M3" i="24" s="1"/>
  <c r="Z5" i="23"/>
  <c r="E8"/>
  <c r="E3" i="24" s="1"/>
  <c r="R5" i="23"/>
  <c r="AN8" i="10"/>
  <c r="AJ8"/>
  <c r="AF8"/>
  <c r="F59" i="23"/>
  <c r="F49"/>
  <c r="C56"/>
  <c r="C46"/>
  <c r="H37"/>
  <c r="H24"/>
  <c r="AF3" i="24" s="1"/>
  <c r="U21" i="23"/>
  <c r="J57"/>
  <c r="J47"/>
  <c r="F67" s="1"/>
  <c r="J56"/>
  <c r="J46"/>
  <c r="F66" s="1"/>
  <c r="D60"/>
  <c r="D50"/>
  <c r="P48"/>
  <c r="Q58"/>
  <c r="P29"/>
  <c r="K16"/>
  <c r="W3" i="24" s="1"/>
  <c r="X13" i="23"/>
  <c r="K29"/>
  <c r="G16"/>
  <c r="S3" i="24" s="1"/>
  <c r="T13" i="23"/>
  <c r="G29"/>
  <c r="C16"/>
  <c r="O3" i="24" s="1"/>
  <c r="C29" i="23"/>
  <c r="Q29"/>
  <c r="C78" s="1"/>
  <c r="M48" s="1"/>
  <c r="O13"/>
  <c r="D86" s="1"/>
  <c r="D89" s="1"/>
  <c r="E57"/>
  <c r="E47"/>
  <c r="AL22"/>
  <c r="AD22"/>
  <c r="AF22"/>
  <c r="AM22"/>
  <c r="AE22"/>
  <c r="AM20" i="18"/>
  <c r="AN20"/>
  <c r="AK20"/>
  <c r="AH20"/>
  <c r="AG23" i="23"/>
  <c r="AF24" i="1"/>
  <c r="AE24"/>
  <c r="D40" i="18"/>
  <c r="J40" i="23"/>
  <c r="N61" s="1"/>
  <c r="AM15" i="18"/>
  <c r="AE15"/>
  <c r="AM23"/>
  <c r="AH15"/>
  <c r="AM13" i="17"/>
  <c r="AE13"/>
  <c r="AL23" i="18"/>
  <c r="AD23"/>
  <c r="AA16"/>
  <c r="AK15"/>
  <c r="AC15"/>
  <c r="AG23"/>
  <c r="AM11" i="17"/>
  <c r="T16"/>
  <c r="AG11"/>
  <c r="Z24"/>
  <c r="AM14"/>
  <c r="AC23" i="21"/>
  <c r="AC22"/>
  <c r="AI22"/>
  <c r="AJ15"/>
  <c r="AJ14"/>
  <c r="AJ11"/>
  <c r="AM15"/>
  <c r="AE15"/>
  <c r="AM14"/>
  <c r="AI11"/>
  <c r="AH15"/>
  <c r="AH11"/>
  <c r="AK15"/>
  <c r="AC11"/>
  <c r="AF4"/>
  <c r="AE11" i="20"/>
  <c r="AG16" i="15"/>
  <c r="AG24"/>
  <c r="AJ16"/>
  <c r="Y8" i="21"/>
  <c r="AK11" i="20"/>
  <c r="AI3"/>
  <c r="AK14"/>
  <c r="AN11"/>
  <c r="O30" i="18"/>
  <c r="O29"/>
  <c r="AM11"/>
  <c r="AI11"/>
  <c r="AE11"/>
  <c r="AN3"/>
  <c r="AF3"/>
  <c r="AN11"/>
  <c r="AJ11"/>
  <c r="AF11"/>
  <c r="AI14"/>
  <c r="AM13"/>
  <c r="AE13"/>
  <c r="AL7"/>
  <c r="AH7"/>
  <c r="AD7"/>
  <c r="AL6"/>
  <c r="AH6"/>
  <c r="AD6"/>
  <c r="AL5"/>
  <c r="AH5"/>
  <c r="AD5"/>
  <c r="AH3"/>
  <c r="D40" i="16"/>
  <c r="AD24"/>
  <c r="Q24"/>
  <c r="AM7" i="18"/>
  <c r="AI7"/>
  <c r="AM6"/>
  <c r="AI6"/>
  <c r="AM5"/>
  <c r="AI5"/>
  <c r="AM3"/>
  <c r="AI3"/>
  <c r="AK24" i="16"/>
  <c r="F40"/>
  <c r="AF24"/>
  <c r="S24"/>
  <c r="AM23"/>
  <c r="AK23"/>
  <c r="AI23"/>
  <c r="AL23"/>
  <c r="AN23"/>
  <c r="AJ23"/>
  <c r="AG24"/>
  <c r="T24"/>
  <c r="G40"/>
  <c r="AE24"/>
  <c r="R24"/>
  <c r="E40"/>
  <c r="AM16" i="14"/>
  <c r="AI16"/>
  <c r="AE16"/>
  <c r="AM16" i="16"/>
  <c r="AE16"/>
  <c r="AL16" i="14"/>
  <c r="AH16"/>
  <c r="AD16"/>
  <c r="AN24" i="12"/>
  <c r="AJ24"/>
  <c r="AF24"/>
  <c r="AM8" i="10"/>
  <c r="AI8"/>
  <c r="AE8"/>
  <c r="AC24" i="12"/>
  <c r="P59" i="23"/>
  <c r="F79"/>
  <c r="O49" s="1"/>
  <c r="I69"/>
  <c r="O30"/>
  <c r="E79" s="1"/>
  <c r="AK14"/>
  <c r="AG14"/>
  <c r="AC14"/>
  <c r="AM14"/>
  <c r="AI14"/>
  <c r="AE14"/>
  <c r="D59"/>
  <c r="D49"/>
  <c r="T24"/>
  <c r="K60"/>
  <c r="K50"/>
  <c r="G70" s="1"/>
  <c r="I60"/>
  <c r="I50"/>
  <c r="E70" s="1"/>
  <c r="P60"/>
  <c r="I70"/>
  <c r="F80"/>
  <c r="O50" s="1"/>
  <c r="J37"/>
  <c r="N58" s="1"/>
  <c r="F37"/>
  <c r="G57"/>
  <c r="G47"/>
  <c r="C67" s="1"/>
  <c r="V21"/>
  <c r="I58"/>
  <c r="I48"/>
  <c r="E68" s="1"/>
  <c r="O31"/>
  <c r="E80" s="1"/>
  <c r="AN15"/>
  <c r="AJ15"/>
  <c r="AF15"/>
  <c r="AL15"/>
  <c r="AH15"/>
  <c r="AD15"/>
  <c r="AM15"/>
  <c r="O60"/>
  <c r="D80"/>
  <c r="N50" s="1"/>
  <c r="AG15"/>
  <c r="L29"/>
  <c r="AL13"/>
  <c r="Y13"/>
  <c r="L16"/>
  <c r="X3" i="24" s="1"/>
  <c r="H29" i="23"/>
  <c r="AH13"/>
  <c r="U13"/>
  <c r="H16"/>
  <c r="T3" i="24" s="1"/>
  <c r="D29" i="23"/>
  <c r="AD13"/>
  <c r="Q13"/>
  <c r="D16"/>
  <c r="I8"/>
  <c r="I3" i="24" s="1"/>
  <c r="V5" i="23"/>
  <c r="O32" i="10"/>
  <c r="AL8"/>
  <c r="AH8"/>
  <c r="O57" i="23"/>
  <c r="D77"/>
  <c r="N47" s="1"/>
  <c r="L59"/>
  <c r="L49"/>
  <c r="H69" s="1"/>
  <c r="J59"/>
  <c r="J49"/>
  <c r="F69" s="1"/>
  <c r="H59"/>
  <c r="H49"/>
  <c r="D69" s="1"/>
  <c r="D37"/>
  <c r="D24"/>
  <c r="Q21"/>
  <c r="L57"/>
  <c r="L47"/>
  <c r="H67" s="1"/>
  <c r="H57"/>
  <c r="H47"/>
  <c r="D67" s="1"/>
  <c r="L56"/>
  <c r="L46"/>
  <c r="H66" s="1"/>
  <c r="H56"/>
  <c r="H46"/>
  <c r="D66" s="1"/>
  <c r="F60"/>
  <c r="F50"/>
  <c r="AN14"/>
  <c r="AL14"/>
  <c r="AJ14"/>
  <c r="AH14"/>
  <c r="AF14"/>
  <c r="AD14"/>
  <c r="I16"/>
  <c r="U3" i="24" s="1"/>
  <c r="AI13" i="23"/>
  <c r="V13"/>
  <c r="I29"/>
  <c r="E16"/>
  <c r="Q3" i="24" s="1"/>
  <c r="AE13" i="23"/>
  <c r="R13"/>
  <c r="E29"/>
  <c r="O28"/>
  <c r="E77" s="1"/>
  <c r="C57"/>
  <c r="C47"/>
  <c r="O27"/>
  <c r="E76" s="1"/>
  <c r="AM7"/>
  <c r="AI7"/>
  <c r="AE7"/>
  <c r="AL16" i="9"/>
  <c r="AH16"/>
  <c r="AD16"/>
  <c r="T8" i="23"/>
  <c r="AI16" i="9"/>
  <c r="AE16"/>
  <c r="Z13" i="23"/>
  <c r="Z16"/>
  <c r="AA5"/>
  <c r="W5"/>
  <c r="W8"/>
  <c r="S5"/>
  <c r="O56"/>
  <c r="D76"/>
  <c r="N46" s="1"/>
  <c r="AK7"/>
  <c r="AG7"/>
  <c r="AC7"/>
  <c r="AN16" i="9"/>
  <c r="AJ16"/>
  <c r="AF16"/>
  <c r="X8" i="23"/>
  <c r="O5"/>
  <c r="C86" s="1"/>
  <c r="C89" s="1"/>
  <c r="AG16" i="9"/>
  <c r="AC16"/>
  <c r="M29" i="23"/>
  <c r="Y8"/>
  <c r="U8"/>
  <c r="AK15" i="17"/>
  <c r="AE22"/>
  <c r="AL22" i="20"/>
  <c r="AD22"/>
  <c r="AG22"/>
  <c r="W16" i="18"/>
  <c r="X16" i="17"/>
  <c r="E40" i="18"/>
  <c r="AK23"/>
  <c r="AG15" i="17"/>
  <c r="AJ14"/>
  <c r="AI14"/>
  <c r="O29"/>
  <c r="AF15"/>
  <c r="N32"/>
  <c r="H49" i="21"/>
  <c r="AG5" i="17"/>
  <c r="AJ5"/>
  <c r="AE3"/>
  <c r="AE22" i="21"/>
  <c r="AG5"/>
  <c r="AM4"/>
  <c r="AJ3" i="20"/>
  <c r="AG7" i="21"/>
  <c r="AD4"/>
  <c r="AL14" i="20"/>
  <c r="AE7"/>
  <c r="AL7"/>
  <c r="AI14"/>
  <c r="AJ11"/>
  <c r="AG3"/>
  <c r="AC22" i="17"/>
  <c r="AC22" i="20"/>
  <c r="AI22"/>
  <c r="AK22"/>
  <c r="AI23" i="18"/>
  <c r="AJ13" i="17"/>
  <c r="AC13"/>
  <c r="AF13"/>
  <c r="W8"/>
  <c r="AH7"/>
  <c r="K49" i="21"/>
  <c r="AJ3" i="17"/>
  <c r="AE23" i="21"/>
  <c r="AC19"/>
  <c r="AG12"/>
  <c r="AC5"/>
  <c r="AM7"/>
  <c r="AL5"/>
  <c r="AM13" i="20"/>
  <c r="AG11"/>
  <c r="AH14"/>
  <c r="AM5"/>
  <c r="AE14"/>
  <c r="AD5"/>
  <c r="AF5"/>
  <c r="AG7"/>
  <c r="AK5" i="17"/>
  <c r="AN5"/>
  <c r="AE5"/>
  <c r="AJ19"/>
  <c r="AH22" i="20"/>
  <c r="AM15" i="17"/>
  <c r="AH15"/>
  <c r="AC23" i="18"/>
  <c r="AC14" i="17"/>
  <c r="AH23"/>
  <c r="Y16"/>
  <c r="AL5"/>
  <c r="AC7"/>
  <c r="G49" i="21"/>
  <c r="AF7" i="17"/>
  <c r="F49" i="21"/>
  <c r="AI5" i="17"/>
  <c r="AC4" i="21"/>
  <c r="G40" i="20"/>
  <c r="K48" s="1"/>
  <c r="AN4" i="21"/>
  <c r="AL7"/>
  <c r="AN14" i="20"/>
  <c r="AM3"/>
  <c r="AL3"/>
  <c r="AN3"/>
  <c r="AK5"/>
  <c r="AM14"/>
  <c r="O24" i="21"/>
  <c r="AK20"/>
  <c r="AN20"/>
  <c r="AM20"/>
  <c r="AL20"/>
  <c r="AD20"/>
  <c r="AI21"/>
  <c r="G40"/>
  <c r="AG24"/>
  <c r="T24"/>
  <c r="AG3"/>
  <c r="AF20"/>
  <c r="D40"/>
  <c r="Q24"/>
  <c r="AG15" i="20"/>
  <c r="AF15"/>
  <c r="AE6"/>
  <c r="AM24" i="15"/>
  <c r="AN6" i="20"/>
  <c r="AJ22" i="17"/>
  <c r="AM22"/>
  <c r="AG22"/>
  <c r="AN23"/>
  <c r="AI11"/>
  <c r="AH3"/>
  <c r="AG21" i="21"/>
  <c r="AD11" i="17"/>
  <c r="AN6"/>
  <c r="AF3"/>
  <c r="AE21" i="21"/>
  <c r="AM7" i="17"/>
  <c r="E32" i="21"/>
  <c r="R16"/>
  <c r="AH3"/>
  <c r="L32"/>
  <c r="O30"/>
  <c r="AN7"/>
  <c r="AL15" i="20"/>
  <c r="AI7" i="21"/>
  <c r="AC15" i="20"/>
  <c r="AD6" i="21"/>
  <c r="AE3"/>
  <c r="AC24" i="15"/>
  <c r="AJ3" i="21"/>
  <c r="AH7" i="20"/>
  <c r="AD6"/>
  <c r="AI24" i="15"/>
  <c r="AC7" i="20"/>
  <c r="AF6"/>
  <c r="AH22" i="17"/>
  <c r="AF22"/>
  <c r="AK22"/>
  <c r="AJ19" i="20"/>
  <c r="AC19"/>
  <c r="AH19"/>
  <c r="X8" i="17"/>
  <c r="R24" i="18"/>
  <c r="AC23" i="17"/>
  <c r="AI15"/>
  <c r="AJ15" i="18"/>
  <c r="AC15" i="17"/>
  <c r="AM23"/>
  <c r="AH11"/>
  <c r="AF11"/>
  <c r="AK23"/>
  <c r="AK13"/>
  <c r="AG3"/>
  <c r="AJ23"/>
  <c r="AL6"/>
  <c r="AH5"/>
  <c r="AD3"/>
  <c r="AC21" i="21"/>
  <c r="AK7" i="17"/>
  <c r="AG6"/>
  <c r="AC5"/>
  <c r="C49" i="21"/>
  <c r="AJ23"/>
  <c r="AF21"/>
  <c r="AN7" i="17"/>
  <c r="AJ6"/>
  <c r="AF5"/>
  <c r="N49" i="21"/>
  <c r="AE20"/>
  <c r="AI7" i="17"/>
  <c r="AE6"/>
  <c r="AM3"/>
  <c r="I49" i="21"/>
  <c r="AH22"/>
  <c r="AK19"/>
  <c r="AM19"/>
  <c r="AN19"/>
  <c r="AL19"/>
  <c r="AJ19"/>
  <c r="AI19"/>
  <c r="O40"/>
  <c r="C40"/>
  <c r="AC24"/>
  <c r="P32"/>
  <c r="J32"/>
  <c r="W16"/>
  <c r="AE14"/>
  <c r="AD3"/>
  <c r="AG22"/>
  <c r="AE19"/>
  <c r="H32"/>
  <c r="U16"/>
  <c r="AL14"/>
  <c r="O8"/>
  <c r="AC20"/>
  <c r="H40"/>
  <c r="AH24"/>
  <c r="U24"/>
  <c r="O31"/>
  <c r="AC14"/>
  <c r="AJ7"/>
  <c r="AF6"/>
  <c r="AK4"/>
  <c r="AH15" i="20"/>
  <c r="AL13"/>
  <c r="AE7" i="21"/>
  <c r="AF5"/>
  <c r="D24" i="22"/>
  <c r="AC13" i="20"/>
  <c r="O32" i="15"/>
  <c r="AM16"/>
  <c r="AI16"/>
  <c r="AE16"/>
  <c r="A16" i="9"/>
  <c r="AD7" i="21"/>
  <c r="AM5"/>
  <c r="AE4"/>
  <c r="AF14" i="20"/>
  <c r="AN13"/>
  <c r="AF16" i="15"/>
  <c r="AK6" i="21"/>
  <c r="AH5"/>
  <c r="AL4"/>
  <c r="O27" i="20"/>
  <c r="AM6"/>
  <c r="AJ24" i="15"/>
  <c r="AD14" i="20"/>
  <c r="AM7"/>
  <c r="AI5"/>
  <c r="AE3"/>
  <c r="AF7"/>
  <c r="AD7"/>
  <c r="AL5"/>
  <c r="AH3"/>
  <c r="AE24" i="15"/>
  <c r="AJ7" i="20"/>
  <c r="AK24" i="15"/>
  <c r="AF11" i="20"/>
  <c r="AK6"/>
  <c r="AG5"/>
  <c r="AC3"/>
  <c r="AI11"/>
  <c r="AJ5"/>
  <c r="AD6" i="17"/>
  <c r="AK21" i="21"/>
  <c r="AN21"/>
  <c r="AM21"/>
  <c r="AL21"/>
  <c r="AM6" i="17"/>
  <c r="I32" i="21"/>
  <c r="V16"/>
  <c r="C32"/>
  <c r="AN6"/>
  <c r="AI6"/>
  <c r="AF3"/>
  <c r="O31" i="20"/>
  <c r="D55"/>
  <c r="AH6" i="21"/>
  <c r="AM3"/>
  <c r="AC6"/>
  <c r="AI15" i="20"/>
  <c r="AH6"/>
  <c r="AC6"/>
  <c r="AI22" i="17"/>
  <c r="AD22"/>
  <c r="O31"/>
  <c r="AJ15"/>
  <c r="AD23"/>
  <c r="AK3"/>
  <c r="O27"/>
  <c r="AK11"/>
  <c r="AD7"/>
  <c r="D49" i="21"/>
  <c r="AK6" i="17"/>
  <c r="AJ21" i="21"/>
  <c r="AI20"/>
  <c r="AI6" i="17"/>
  <c r="M49" i="21"/>
  <c r="N32"/>
  <c r="AA16"/>
  <c r="F40"/>
  <c r="S24"/>
  <c r="AH20"/>
  <c r="I40"/>
  <c r="V24"/>
  <c r="AC3"/>
  <c r="AG20"/>
  <c r="AJ6"/>
  <c r="AI3"/>
  <c r="AE6"/>
  <c r="D54" i="20"/>
  <c r="G54" s="1"/>
  <c r="O29"/>
  <c r="AD24" i="15"/>
  <c r="AH7" i="21"/>
  <c r="AC7"/>
  <c r="AE15" i="20"/>
  <c r="AI13"/>
  <c r="O47"/>
  <c r="O46"/>
  <c r="O45"/>
  <c r="AL22" i="17"/>
  <c r="AG19" i="20"/>
  <c r="P32" i="17"/>
  <c r="AE15"/>
  <c r="AL15"/>
  <c r="AF15" i="18"/>
  <c r="AE23" i="17"/>
  <c r="O30"/>
  <c r="AN14"/>
  <c r="AI23"/>
  <c r="AC11"/>
  <c r="AJ11"/>
  <c r="AL23"/>
  <c r="AA24"/>
  <c r="AF14"/>
  <c r="AL11"/>
  <c r="AG23"/>
  <c r="AL7"/>
  <c r="AH6"/>
  <c r="AD5"/>
  <c r="L49" i="21"/>
  <c r="AK23"/>
  <c r="AN23"/>
  <c r="AM23"/>
  <c r="AL23"/>
  <c r="AK22"/>
  <c r="AN22"/>
  <c r="AM22"/>
  <c r="AL22"/>
  <c r="AG7" i="17"/>
  <c r="AC6"/>
  <c r="AC3"/>
  <c r="AF23" i="21"/>
  <c r="AJ7" i="17"/>
  <c r="AN3"/>
  <c r="J49" i="21"/>
  <c r="AI23"/>
  <c r="E49"/>
  <c r="AD23"/>
  <c r="AD22"/>
  <c r="AD21"/>
  <c r="AJ20"/>
  <c r="AH19"/>
  <c r="AG19"/>
  <c r="F32"/>
  <c r="S16"/>
  <c r="AN14"/>
  <c r="J40"/>
  <c r="X24"/>
  <c r="W24"/>
  <c r="M32"/>
  <c r="Z16"/>
  <c r="AM12"/>
  <c r="E40"/>
  <c r="R24"/>
  <c r="D32"/>
  <c r="Q16"/>
  <c r="AH14"/>
  <c r="AK3"/>
  <c r="AD19"/>
  <c r="G32"/>
  <c r="T16"/>
  <c r="AC15"/>
  <c r="O27"/>
  <c r="AF7"/>
  <c r="AK5"/>
  <c r="AG4"/>
  <c r="AD15" i="20"/>
  <c r="AH13"/>
  <c r="AM6" i="21"/>
  <c r="AN5"/>
  <c r="AK15" i="20"/>
  <c r="O30"/>
  <c r="AC16" i="15"/>
  <c r="AL6" i="21"/>
  <c r="AI5"/>
  <c r="AJ15" i="20"/>
  <c r="AJ13"/>
  <c r="AD5" i="21"/>
  <c r="AH4"/>
  <c r="AM15" i="20"/>
  <c r="AC11"/>
  <c r="AI6"/>
  <c r="AF24" i="15"/>
  <c r="AI4" i="21"/>
  <c r="AL11" i="20"/>
  <c r="AI7"/>
  <c r="AE5"/>
  <c r="AN24" i="15"/>
  <c r="AN5" i="20"/>
  <c r="AC14"/>
  <c r="AL6"/>
  <c r="AH5"/>
  <c r="AD3"/>
  <c r="AL16" i="15"/>
  <c r="AJ6" i="20"/>
  <c r="AK7"/>
  <c r="AC5"/>
  <c r="X24" i="23"/>
  <c r="AN23"/>
  <c r="AK23"/>
  <c r="AN24" i="1"/>
  <c r="AM24"/>
  <c r="AI23" i="23"/>
  <c r="AI24" i="1"/>
  <c r="AD23" i="23"/>
  <c r="AC24" i="1"/>
  <c r="AH24"/>
  <c r="AJ23" i="23"/>
  <c r="AF23"/>
  <c r="AE23"/>
  <c r="AD24" i="1"/>
  <c r="AH23" i="23"/>
  <c r="AC23"/>
  <c r="AG24" i="1"/>
  <c r="AC22" i="23"/>
  <c r="AK22"/>
  <c r="AG22"/>
  <c r="V24"/>
  <c r="W24"/>
  <c r="F24" i="22"/>
  <c r="S24" i="20"/>
  <c r="F40" i="17"/>
  <c r="AE20" i="18"/>
  <c r="AC20"/>
  <c r="AD20"/>
  <c r="E24" i="22"/>
  <c r="R24" i="20"/>
  <c r="AI20" i="17"/>
  <c r="T24" i="20"/>
  <c r="G24" i="22"/>
  <c r="S24" i="18"/>
  <c r="T24"/>
  <c r="U24" i="20"/>
  <c r="T24" i="17"/>
  <c r="C24" i="22"/>
  <c r="Q24" i="20"/>
  <c r="H40"/>
  <c r="L48" s="1"/>
  <c r="U16"/>
  <c r="L32" i="18"/>
  <c r="V16" i="17"/>
  <c r="W16"/>
  <c r="R16" i="18"/>
  <c r="D32" i="20"/>
  <c r="M16" i="22"/>
  <c r="Y16" i="20"/>
  <c r="H40" i="18"/>
  <c r="U16"/>
  <c r="D32"/>
  <c r="R16" i="17"/>
  <c r="E40"/>
  <c r="S16"/>
  <c r="AA16" i="20"/>
  <c r="O16" i="22"/>
  <c r="W16" i="20"/>
  <c r="X16"/>
  <c r="J32"/>
  <c r="V16"/>
  <c r="Z16" i="17"/>
  <c r="AA16"/>
  <c r="S16" i="20"/>
  <c r="F40"/>
  <c r="J48" s="1"/>
  <c r="T16"/>
  <c r="Z16" i="18"/>
  <c r="R16" i="20"/>
  <c r="O16" i="18"/>
  <c r="AC16" s="1"/>
  <c r="AK12"/>
  <c r="AG12"/>
  <c r="AN12"/>
  <c r="AJ12"/>
  <c r="AF12"/>
  <c r="AM12"/>
  <c r="AI12"/>
  <c r="AE12"/>
  <c r="AL12"/>
  <c r="AH12"/>
  <c r="AD12"/>
  <c r="AL12" i="20"/>
  <c r="AH12"/>
  <c r="AD12"/>
  <c r="O16"/>
  <c r="AK12"/>
  <c r="AG12"/>
  <c r="AN12"/>
  <c r="AJ12"/>
  <c r="AF12"/>
  <c r="D53"/>
  <c r="AM12"/>
  <c r="AI12"/>
  <c r="AE12"/>
  <c r="Q16" i="17"/>
  <c r="C40"/>
  <c r="O40"/>
  <c r="C40" i="18"/>
  <c r="Q16"/>
  <c r="AL12" i="17"/>
  <c r="AH12"/>
  <c r="AD12"/>
  <c r="O16"/>
  <c r="AC16" s="1"/>
  <c r="AK12"/>
  <c r="AG12"/>
  <c r="AJ12"/>
  <c r="AN12"/>
  <c r="AF12"/>
  <c r="AM12"/>
  <c r="AI12"/>
  <c r="AE12"/>
  <c r="AC12" i="18"/>
  <c r="Q16" i="20"/>
  <c r="C40"/>
  <c r="G48" s="1"/>
  <c r="E32"/>
  <c r="R8"/>
  <c r="S8"/>
  <c r="M32" i="18"/>
  <c r="Z8"/>
  <c r="AA8"/>
  <c r="R8" i="17"/>
  <c r="D32"/>
  <c r="Y8" i="20"/>
  <c r="L32"/>
  <c r="D48" s="1"/>
  <c r="I32" i="18"/>
  <c r="V8"/>
  <c r="W8"/>
  <c r="K32"/>
  <c r="X8"/>
  <c r="M32" i="20"/>
  <c r="E48" s="1"/>
  <c r="Z8"/>
  <c r="AA8"/>
  <c r="H32"/>
  <c r="U8"/>
  <c r="E32" i="18"/>
  <c r="R8"/>
  <c r="S8"/>
  <c r="Y8" i="17"/>
  <c r="Z8"/>
  <c r="L32"/>
  <c r="P32" i="20"/>
  <c r="K32"/>
  <c r="C48" s="1"/>
  <c r="X8"/>
  <c r="G32" i="18"/>
  <c r="T8"/>
  <c r="I32" i="20"/>
  <c r="V8"/>
  <c r="Y8" i="18"/>
  <c r="W8" i="20"/>
  <c r="U8" i="17"/>
  <c r="H32"/>
  <c r="V8"/>
  <c r="G32" i="20"/>
  <c r="T8"/>
  <c r="P32" i="18"/>
  <c r="AL4"/>
  <c r="AH4"/>
  <c r="AD4"/>
  <c r="O28"/>
  <c r="AM4"/>
  <c r="O8"/>
  <c r="AK4"/>
  <c r="AG4"/>
  <c r="AE4"/>
  <c r="AN4"/>
  <c r="AJ4"/>
  <c r="AF4"/>
  <c r="AI4"/>
  <c r="Q8" i="20"/>
  <c r="C32"/>
  <c r="AM8" i="1"/>
  <c r="AI8"/>
  <c r="AE8"/>
  <c r="AN8"/>
  <c r="O30"/>
  <c r="AL8"/>
  <c r="AH8"/>
  <c r="AD8"/>
  <c r="AJ8"/>
  <c r="AK8"/>
  <c r="AG8"/>
  <c r="AF8"/>
  <c r="C32" i="17"/>
  <c r="Q8"/>
  <c r="Q8" i="18"/>
  <c r="AC8"/>
  <c r="C32"/>
  <c r="C53" i="20"/>
  <c r="C56" s="1"/>
  <c r="AL4"/>
  <c r="AH4"/>
  <c r="AD4"/>
  <c r="O28"/>
  <c r="AM4"/>
  <c r="P4" i="22"/>
  <c r="O8" i="20"/>
  <c r="AC8" s="1"/>
  <c r="AK4"/>
  <c r="AG4"/>
  <c r="AI4"/>
  <c r="AN4"/>
  <c r="AJ4"/>
  <c r="AF4"/>
  <c r="AE4"/>
  <c r="AC4" i="18"/>
  <c r="O28" i="17"/>
  <c r="AL4"/>
  <c r="AH4"/>
  <c r="AD4"/>
  <c r="AE4"/>
  <c r="O8"/>
  <c r="AK4"/>
  <c r="AG4"/>
  <c r="AM4"/>
  <c r="AN4"/>
  <c r="AJ4"/>
  <c r="AF4"/>
  <c r="AI4"/>
  <c r="AC8" i="1"/>
  <c r="AI24" i="18"/>
  <c r="V24"/>
  <c r="E56" i="20"/>
  <c r="X24" i="17"/>
  <c r="W24"/>
  <c r="AK21"/>
  <c r="AG21"/>
  <c r="AC21"/>
  <c r="AM21"/>
  <c r="AE21"/>
  <c r="AL21"/>
  <c r="AH21"/>
  <c r="AD21"/>
  <c r="AN21"/>
  <c r="AF21"/>
  <c r="P20" i="22"/>
  <c r="Q38" s="1"/>
  <c r="O24" i="20"/>
  <c r="AJ24" s="1"/>
  <c r="AM20"/>
  <c r="AE20"/>
  <c r="AL20"/>
  <c r="AH20"/>
  <c r="AD20"/>
  <c r="AK20"/>
  <c r="AG20"/>
  <c r="AC20"/>
  <c r="AN20"/>
  <c r="AF20"/>
  <c r="AJ20"/>
  <c r="K24" i="22"/>
  <c r="P41" s="1"/>
  <c r="J40" i="20"/>
  <c r="N48" s="1"/>
  <c r="X24"/>
  <c r="W24"/>
  <c r="AI23"/>
  <c r="AI21" i="17"/>
  <c r="AI20" i="20"/>
  <c r="V24" i="17"/>
  <c r="AL24" i="18"/>
  <c r="AH24"/>
  <c r="AD24"/>
  <c r="AG24"/>
  <c r="AN24"/>
  <c r="AM24"/>
  <c r="AE24"/>
  <c r="W24"/>
  <c r="V24" i="20"/>
  <c r="J24" i="22"/>
  <c r="O41" s="1"/>
  <c r="I40" i="20"/>
  <c r="M48" s="1"/>
  <c r="O40"/>
  <c r="O24" i="17"/>
  <c r="AI24" s="1"/>
  <c r="AK20"/>
  <c r="AG20"/>
  <c r="AC20"/>
  <c r="AM20"/>
  <c r="AE20"/>
  <c r="AL20"/>
  <c r="AH20"/>
  <c r="AD20"/>
  <c r="AN20"/>
  <c r="AF20"/>
  <c r="P21" i="22"/>
  <c r="Q39" s="1"/>
  <c r="AM21" i="20"/>
  <c r="AE21"/>
  <c r="AL21"/>
  <c r="AH21"/>
  <c r="AD21"/>
  <c r="AK21"/>
  <c r="AG21"/>
  <c r="AC21"/>
  <c r="AN21"/>
  <c r="AF21"/>
  <c r="AJ21"/>
  <c r="AM23"/>
  <c r="AE23"/>
  <c r="P23" i="22"/>
  <c r="Q40" s="1"/>
  <c r="AK23" i="20"/>
  <c r="AG23"/>
  <c r="AC23"/>
  <c r="AN23"/>
  <c r="AF23"/>
  <c r="AH23"/>
  <c r="AD23"/>
  <c r="AL23"/>
  <c r="AJ24" i="18"/>
  <c r="F56" i="20"/>
  <c r="AJ21" i="17"/>
  <c r="AK19"/>
  <c r="AG19"/>
  <c r="AC19"/>
  <c r="AM19"/>
  <c r="AE19"/>
  <c r="AL19"/>
  <c r="AH19"/>
  <c r="AD19"/>
  <c r="AN19"/>
  <c r="AF19"/>
  <c r="AJ3" i="24"/>
  <c r="AM3"/>
  <c r="AL3"/>
  <c r="AI12"/>
  <c r="AP3"/>
  <c r="AS3"/>
  <c r="AI3"/>
  <c r="AR3"/>
  <c r="AO3"/>
  <c r="AQ3"/>
  <c r="AN3"/>
  <c r="AT3"/>
  <c r="AK3"/>
  <c r="AT7" i="23" l="1"/>
  <c r="AS30"/>
  <c r="AS26"/>
  <c r="AS5"/>
  <c r="AS28" s="1"/>
  <c r="AT3"/>
  <c r="AU4"/>
  <c r="AT27"/>
  <c r="AB3" i="24"/>
  <c r="AB5" s="1"/>
  <c r="AB7" s="1"/>
  <c r="D28"/>
  <c r="O16"/>
  <c r="D34" s="1"/>
  <c r="AT6" i="23"/>
  <c r="AS29"/>
  <c r="P3" i="24"/>
  <c r="P5" s="1"/>
  <c r="P7" s="1"/>
  <c r="AJ23" i="18"/>
  <c r="AH23"/>
  <c r="AE23"/>
  <c r="AN23"/>
  <c r="C34" i="24"/>
  <c r="AC24" i="18"/>
  <c r="Q24"/>
  <c r="Q8" i="23"/>
  <c r="G40"/>
  <c r="AC12" i="21"/>
  <c r="AK12"/>
  <c r="AD12"/>
  <c r="O28"/>
  <c r="AA8" i="23"/>
  <c r="AH21"/>
  <c r="C40" i="16"/>
  <c r="AJ12" i="21"/>
  <c r="AR8" i="23"/>
  <c r="AR28"/>
  <c r="AF24" i="18"/>
  <c r="O24" i="23"/>
  <c r="AH12" i="21"/>
  <c r="AF12"/>
  <c r="M32" i="23"/>
  <c r="E51" s="1"/>
  <c r="AD21"/>
  <c r="AJ13" i="21"/>
  <c r="AI12"/>
  <c r="AL12"/>
  <c r="AN12"/>
  <c r="O16"/>
  <c r="AD16" s="1"/>
  <c r="AC13"/>
  <c r="O29"/>
  <c r="AD13"/>
  <c r="AE13"/>
  <c r="AL13"/>
  <c r="E30" i="24"/>
  <c r="L16" i="22"/>
  <c r="T45" i="21"/>
  <c r="S48"/>
  <c r="O32"/>
  <c r="X16"/>
  <c r="W4" i="24"/>
  <c r="AG13" i="21"/>
  <c r="AF13"/>
  <c r="AK13"/>
  <c r="AH13"/>
  <c r="AI13"/>
  <c r="AN13"/>
  <c r="AS8"/>
  <c r="AS31" s="1"/>
  <c r="AT3"/>
  <c r="AA18" i="24"/>
  <c r="AS27" i="21"/>
  <c r="AT4"/>
  <c r="Q46"/>
  <c r="Q49" s="1"/>
  <c r="Q47"/>
  <c r="R44"/>
  <c r="C18" i="24"/>
  <c r="C36" s="1"/>
  <c r="C35"/>
  <c r="K32" i="21"/>
  <c r="D35" i="24"/>
  <c r="AJ16"/>
  <c r="AN16"/>
  <c r="AR16"/>
  <c r="AK16"/>
  <c r="AO16"/>
  <c r="AS16"/>
  <c r="AQ16"/>
  <c r="AL16"/>
  <c r="AP16"/>
  <c r="AT16"/>
  <c r="AM16"/>
  <c r="AI16"/>
  <c r="AQ17"/>
  <c r="AJ17"/>
  <c r="AN17"/>
  <c r="AR17"/>
  <c r="AI17"/>
  <c r="AK17"/>
  <c r="AO17"/>
  <c r="AS17"/>
  <c r="AM17"/>
  <c r="AL17"/>
  <c r="AP17"/>
  <c r="AT17"/>
  <c r="F6"/>
  <c r="AG7"/>
  <c r="N6"/>
  <c r="L6"/>
  <c r="D6"/>
  <c r="J6"/>
  <c r="C21"/>
  <c r="D21" s="1"/>
  <c r="E20"/>
  <c r="AD7"/>
  <c r="I5"/>
  <c r="I7" s="1"/>
  <c r="W5"/>
  <c r="W7" s="1"/>
  <c r="AF5"/>
  <c r="AF7" s="1"/>
  <c r="M5"/>
  <c r="M7" s="1"/>
  <c r="R5"/>
  <c r="R7" s="1"/>
  <c r="AA5"/>
  <c r="AA7" s="1"/>
  <c r="T5"/>
  <c r="T7" s="1"/>
  <c r="X5"/>
  <c r="X7" s="1"/>
  <c r="S5"/>
  <c r="S7" s="1"/>
  <c r="AE6"/>
  <c r="O5"/>
  <c r="O7" s="1"/>
  <c r="E5"/>
  <c r="E7" s="1"/>
  <c r="Z5"/>
  <c r="Z7" s="1"/>
  <c r="C7"/>
  <c r="G6"/>
  <c r="Y6"/>
  <c r="Q5"/>
  <c r="Q7" s="1"/>
  <c r="U5"/>
  <c r="U7" s="1"/>
  <c r="V5"/>
  <c r="V7" s="1"/>
  <c r="K5"/>
  <c r="K6" s="1"/>
  <c r="H6"/>
  <c r="AC7"/>
  <c r="AH6"/>
  <c r="AD24" i="21"/>
  <c r="P24"/>
  <c r="AN13" i="23"/>
  <c r="AJ13"/>
  <c r="AF13"/>
  <c r="AK13"/>
  <c r="AG13"/>
  <c r="AC13"/>
  <c r="S29"/>
  <c r="S32" s="1"/>
  <c r="AC21"/>
  <c r="R41" i="22"/>
  <c r="R38"/>
  <c r="AL24" i="16"/>
  <c r="AI24"/>
  <c r="AM24"/>
  <c r="O8" i="23"/>
  <c r="AI8" s="1"/>
  <c r="AF5"/>
  <c r="AJ5"/>
  <c r="AN5"/>
  <c r="AC5"/>
  <c r="AG5"/>
  <c r="AD5"/>
  <c r="AH5"/>
  <c r="AL5"/>
  <c r="AK5"/>
  <c r="E32"/>
  <c r="E61" s="1"/>
  <c r="R16"/>
  <c r="E40"/>
  <c r="I32"/>
  <c r="V16"/>
  <c r="H58"/>
  <c r="H48"/>
  <c r="D68" s="1"/>
  <c r="AI5"/>
  <c r="D32"/>
  <c r="D61" s="1"/>
  <c r="Q16"/>
  <c r="H32"/>
  <c r="U16"/>
  <c r="L32"/>
  <c r="D51" s="1"/>
  <c r="Y16"/>
  <c r="C58"/>
  <c r="C48"/>
  <c r="O58"/>
  <c r="D78"/>
  <c r="N48" s="1"/>
  <c r="L58"/>
  <c r="L48"/>
  <c r="H68" s="1"/>
  <c r="AE8"/>
  <c r="R8"/>
  <c r="AM5"/>
  <c r="F58"/>
  <c r="F48"/>
  <c r="O40"/>
  <c r="C40"/>
  <c r="P58"/>
  <c r="I68"/>
  <c r="F78"/>
  <c r="O48" s="1"/>
  <c r="AD24"/>
  <c r="D56" i="20"/>
  <c r="AG16" i="21"/>
  <c r="AE24"/>
  <c r="AJ24"/>
  <c r="AI24"/>
  <c r="AF24"/>
  <c r="E58" i="23"/>
  <c r="E48"/>
  <c r="S8"/>
  <c r="D40"/>
  <c r="Q24"/>
  <c r="R24"/>
  <c r="V8"/>
  <c r="D58"/>
  <c r="D48"/>
  <c r="J58"/>
  <c r="J48"/>
  <c r="F68" s="1"/>
  <c r="K61"/>
  <c r="K51"/>
  <c r="G71" s="1"/>
  <c r="I40"/>
  <c r="M61" s="1"/>
  <c r="O16"/>
  <c r="AH16" s="1"/>
  <c r="O29"/>
  <c r="E78" s="1"/>
  <c r="AM13"/>
  <c r="Q32"/>
  <c r="C81" s="1"/>
  <c r="M51" s="1"/>
  <c r="C32"/>
  <c r="C61" s="1"/>
  <c r="G32"/>
  <c r="AG16"/>
  <c r="T16"/>
  <c r="Q61"/>
  <c r="P51"/>
  <c r="P32"/>
  <c r="K32"/>
  <c r="C51" s="1"/>
  <c r="X16"/>
  <c r="H40"/>
  <c r="U24"/>
  <c r="AE5"/>
  <c r="Z8"/>
  <c r="F32"/>
  <c r="F61" s="1"/>
  <c r="S16"/>
  <c r="J32"/>
  <c r="W16"/>
  <c r="N32"/>
  <c r="F51" s="1"/>
  <c r="AN16"/>
  <c r="AA16"/>
  <c r="F40"/>
  <c r="AM21"/>
  <c r="AK21"/>
  <c r="AL21"/>
  <c r="AN21"/>
  <c r="AJ21"/>
  <c r="AF21"/>
  <c r="AG21"/>
  <c r="AE21"/>
  <c r="AI21"/>
  <c r="G58"/>
  <c r="G48"/>
  <c r="C68" s="1"/>
  <c r="AM16" i="21"/>
  <c r="AF16"/>
  <c r="G55" i="20"/>
  <c r="AK16" i="21"/>
  <c r="AL16"/>
  <c r="AE16"/>
  <c r="O48" i="20"/>
  <c r="AN16" i="21"/>
  <c r="AI16"/>
  <c r="AC16"/>
  <c r="AH8"/>
  <c r="AF8"/>
  <c r="AN8"/>
  <c r="AG8"/>
  <c r="AL8"/>
  <c r="AJ8"/>
  <c r="AE8"/>
  <c r="AC8"/>
  <c r="AI8"/>
  <c r="AD8"/>
  <c r="AK8"/>
  <c r="AM8"/>
  <c r="AH16"/>
  <c r="AJ16"/>
  <c r="AK24"/>
  <c r="AN24"/>
  <c r="AM24"/>
  <c r="AL24"/>
  <c r="AF24" i="23"/>
  <c r="AK24"/>
  <c r="AN24"/>
  <c r="P24"/>
  <c r="AH24"/>
  <c r="P19"/>
  <c r="AL24"/>
  <c r="P22"/>
  <c r="AC24"/>
  <c r="P21"/>
  <c r="AI24"/>
  <c r="G53" i="20"/>
  <c r="AL16"/>
  <c r="AH16"/>
  <c r="AD16"/>
  <c r="AK16"/>
  <c r="AG16"/>
  <c r="AN16"/>
  <c r="AJ16"/>
  <c r="AF16"/>
  <c r="P16" i="22"/>
  <c r="AM16" i="20"/>
  <c r="AI16"/>
  <c r="AE16"/>
  <c r="AC16"/>
  <c r="AL16" i="17"/>
  <c r="AH16"/>
  <c r="AD16"/>
  <c r="AK16"/>
  <c r="AG16"/>
  <c r="AN16"/>
  <c r="AJ16"/>
  <c r="AF16"/>
  <c r="AM16"/>
  <c r="AI16"/>
  <c r="AE16"/>
  <c r="AK16" i="18"/>
  <c r="AG16"/>
  <c r="AN16"/>
  <c r="AJ16"/>
  <c r="AF16"/>
  <c r="AM16"/>
  <c r="AI16"/>
  <c r="AE16"/>
  <c r="AL16"/>
  <c r="AH16"/>
  <c r="AD16"/>
  <c r="O32" i="17"/>
  <c r="AL8"/>
  <c r="AH8"/>
  <c r="AD8"/>
  <c r="AM8"/>
  <c r="AK8"/>
  <c r="AG8"/>
  <c r="AI8"/>
  <c r="AN8"/>
  <c r="AJ8"/>
  <c r="AF8"/>
  <c r="AE8"/>
  <c r="AC8"/>
  <c r="AL8" i="20"/>
  <c r="AH8"/>
  <c r="AD8"/>
  <c r="AM8"/>
  <c r="AK8"/>
  <c r="AG8"/>
  <c r="O32"/>
  <c r="AE8"/>
  <c r="AN8"/>
  <c r="AJ8"/>
  <c r="AF8"/>
  <c r="AI8"/>
  <c r="AL8" i="18"/>
  <c r="AH8"/>
  <c r="AD8"/>
  <c r="AM8"/>
  <c r="AK8"/>
  <c r="AG8"/>
  <c r="AE8"/>
  <c r="AN8"/>
  <c r="AJ8"/>
  <c r="AF8"/>
  <c r="O32"/>
  <c r="AI8"/>
  <c r="AM24" i="20"/>
  <c r="AE24"/>
  <c r="AK24"/>
  <c r="AG24"/>
  <c r="AC24"/>
  <c r="AN24"/>
  <c r="AF24"/>
  <c r="AD24"/>
  <c r="P24" i="22"/>
  <c r="Q41" s="1"/>
  <c r="AL24" i="20"/>
  <c r="AH24"/>
  <c r="AI24"/>
  <c r="AK24" i="17"/>
  <c r="AG24"/>
  <c r="AC24"/>
  <c r="AN24"/>
  <c r="AF24"/>
  <c r="AM24"/>
  <c r="AE24"/>
  <c r="AL24"/>
  <c r="AH24"/>
  <c r="AD24"/>
  <c r="AJ24"/>
  <c r="AR4" i="24"/>
  <c r="AT4"/>
  <c r="AM4"/>
  <c r="AW4"/>
  <c r="AS4"/>
  <c r="AL4"/>
  <c r="AN4"/>
  <c r="AV4"/>
  <c r="AO4"/>
  <c r="AQ4"/>
  <c r="AX4"/>
  <c r="AK4"/>
  <c r="AJ4"/>
  <c r="AU4"/>
  <c r="AP4"/>
  <c r="AI4"/>
  <c r="P23" i="23" l="1"/>
  <c r="AG24"/>
  <c r="AU6"/>
  <c r="AT29"/>
  <c r="AS8"/>
  <c r="AR31"/>
  <c r="AT5"/>
  <c r="AT28" s="1"/>
  <c r="AT26"/>
  <c r="AU3"/>
  <c r="AU7"/>
  <c r="AT30"/>
  <c r="AJ16"/>
  <c r="AC16"/>
  <c r="P5"/>
  <c r="P20"/>
  <c r="AJ24"/>
  <c r="AE24"/>
  <c r="AM24"/>
  <c r="AM8"/>
  <c r="AU27"/>
  <c r="AV4"/>
  <c r="P13"/>
  <c r="AF16"/>
  <c r="AK16"/>
  <c r="O18" i="24"/>
  <c r="D36" s="1"/>
  <c r="AF6"/>
  <c r="F35"/>
  <c r="E35"/>
  <c r="AW5"/>
  <c r="AW6" s="1"/>
  <c r="AV5"/>
  <c r="AX5"/>
  <c r="AX6" s="1"/>
  <c r="AX7"/>
  <c r="AU5"/>
  <c r="AI5"/>
  <c r="AI6" s="1"/>
  <c r="AN5"/>
  <c r="AN7" s="1"/>
  <c r="AQ5"/>
  <c r="AQ7" s="1"/>
  <c r="AT5"/>
  <c r="AT7" s="1"/>
  <c r="AP5"/>
  <c r="AP6" s="1"/>
  <c r="AL5"/>
  <c r="AR5"/>
  <c r="AJ5"/>
  <c r="AJ7" s="1"/>
  <c r="AM5"/>
  <c r="AM6" s="1"/>
  <c r="AS5"/>
  <c r="AS7" s="1"/>
  <c r="AO5"/>
  <c r="AK5"/>
  <c r="AK7" s="1"/>
  <c r="E34"/>
  <c r="AL18"/>
  <c r="AT27" i="21"/>
  <c r="AU4"/>
  <c r="AT8"/>
  <c r="AT31" s="1"/>
  <c r="AU3"/>
  <c r="U45"/>
  <c r="T48"/>
  <c r="F34" i="24"/>
  <c r="R46" i="21"/>
  <c r="R49" s="1"/>
  <c r="R47"/>
  <c r="S44"/>
  <c r="AK18" i="24"/>
  <c r="AI18"/>
  <c r="AQ18"/>
  <c r="AM18"/>
  <c r="AR18"/>
  <c r="AT18"/>
  <c r="AS18"/>
  <c r="AN18"/>
  <c r="AP18"/>
  <c r="AO18"/>
  <c r="AJ18"/>
  <c r="R6"/>
  <c r="P6"/>
  <c r="AB6"/>
  <c r="X6"/>
  <c r="I6"/>
  <c r="U6"/>
  <c r="E6"/>
  <c r="AA6"/>
  <c r="M6"/>
  <c r="W6"/>
  <c r="D24"/>
  <c r="E21"/>
  <c r="Z6"/>
  <c r="O6"/>
  <c r="E23"/>
  <c r="F20"/>
  <c r="V6"/>
  <c r="Q6"/>
  <c r="S6"/>
  <c r="T6"/>
  <c r="K7"/>
  <c r="G56" i="20"/>
  <c r="P61" i="23"/>
  <c r="F81"/>
  <c r="O51" s="1"/>
  <c r="I71"/>
  <c r="J61"/>
  <c r="J51"/>
  <c r="F71" s="1"/>
  <c r="L61"/>
  <c r="L51"/>
  <c r="H71" s="1"/>
  <c r="O61"/>
  <c r="D81"/>
  <c r="N51" s="1"/>
  <c r="O32"/>
  <c r="E81" s="1"/>
  <c r="P16"/>
  <c r="P14"/>
  <c r="P12"/>
  <c r="AM16"/>
  <c r="P15"/>
  <c r="P11"/>
  <c r="H61"/>
  <c r="H51"/>
  <c r="D71" s="1"/>
  <c r="G61"/>
  <c r="G51"/>
  <c r="C71" s="1"/>
  <c r="AL16"/>
  <c r="AD16"/>
  <c r="AI16"/>
  <c r="I61"/>
  <c r="I51"/>
  <c r="E71" s="1"/>
  <c r="AE16"/>
  <c r="P8"/>
  <c r="P6"/>
  <c r="P4"/>
  <c r="AJ8"/>
  <c r="P7"/>
  <c r="P3"/>
  <c r="AG8"/>
  <c r="AC8"/>
  <c r="AN8"/>
  <c r="AF8"/>
  <c r="AK8"/>
  <c r="AL8"/>
  <c r="AH8"/>
  <c r="AD8"/>
  <c r="AV27" l="1"/>
  <c r="AW4"/>
  <c r="AU5"/>
  <c r="AU28" s="1"/>
  <c r="AU26"/>
  <c r="AV3"/>
  <c r="AT8"/>
  <c r="AS31"/>
  <c r="AV7"/>
  <c r="AU30"/>
  <c r="AV6"/>
  <c r="AU29"/>
  <c r="AK6" i="24"/>
  <c r="AJ6"/>
  <c r="AT6"/>
  <c r="AQ6"/>
  <c r="E36"/>
  <c r="AW7"/>
  <c r="AI7"/>
  <c r="AM7"/>
  <c r="AV7"/>
  <c r="AV6"/>
  <c r="S46" i="21"/>
  <c r="S49" s="1"/>
  <c r="S47"/>
  <c r="T44"/>
  <c r="AP7" i="24"/>
  <c r="AN6"/>
  <c r="V45" i="21"/>
  <c r="U48"/>
  <c r="AL7" i="24"/>
  <c r="AL6"/>
  <c r="AS6"/>
  <c r="F36"/>
  <c r="AU27" i="21"/>
  <c r="AV4"/>
  <c r="AU8"/>
  <c r="AU31" s="1"/>
  <c r="AV3"/>
  <c r="AO7" i="24"/>
  <c r="AO6"/>
  <c r="AR7"/>
  <c r="AR6"/>
  <c r="AU7"/>
  <c r="AU6"/>
  <c r="F23"/>
  <c r="G20"/>
  <c r="E24"/>
  <c r="F21"/>
  <c r="AW7" i="23" l="1"/>
  <c r="AV30"/>
  <c r="AV5"/>
  <c r="AV28" s="1"/>
  <c r="AV26"/>
  <c r="AW3"/>
  <c r="AW6"/>
  <c r="AV29"/>
  <c r="AU8"/>
  <c r="AT31"/>
  <c r="AW27"/>
  <c r="AX4"/>
  <c r="W45" i="21"/>
  <c r="V48"/>
  <c r="AV27"/>
  <c r="AW4"/>
  <c r="AV8"/>
  <c r="AV31" s="1"/>
  <c r="AW3"/>
  <c r="T46"/>
  <c r="T49" s="1"/>
  <c r="T47"/>
  <c r="U44"/>
  <c r="G21" i="24"/>
  <c r="F24"/>
  <c r="G23"/>
  <c r="H20"/>
  <c r="BC6" i="21"/>
  <c r="AW26" i="23" l="1"/>
  <c r="AW5"/>
  <c r="AW28" s="1"/>
  <c r="AX3"/>
  <c r="AX7"/>
  <c r="AW30"/>
  <c r="AX6"/>
  <c r="AW29"/>
  <c r="AX27"/>
  <c r="AY4"/>
  <c r="AV8"/>
  <c r="AU31"/>
  <c r="AW8" i="21"/>
  <c r="AW31" s="1"/>
  <c r="AX3"/>
  <c r="AX4"/>
  <c r="AW27"/>
  <c r="V44"/>
  <c r="U46"/>
  <c r="U49" s="1"/>
  <c r="U47"/>
  <c r="X45"/>
  <c r="W48"/>
  <c r="I20" i="24"/>
  <c r="H23"/>
  <c r="H21"/>
  <c r="G24"/>
  <c r="BC7" i="21"/>
  <c r="AS14"/>
  <c r="BC5"/>
  <c r="AY7" i="23" l="1"/>
  <c r="AX30"/>
  <c r="AY27"/>
  <c r="AZ4"/>
  <c r="AW8"/>
  <c r="AV31"/>
  <c r="AY6"/>
  <c r="AX29"/>
  <c r="AX5"/>
  <c r="AX28" s="1"/>
  <c r="AX26"/>
  <c r="AY3"/>
  <c r="Y45" i="21"/>
  <c r="X48"/>
  <c r="AX8"/>
  <c r="AX31" s="1"/>
  <c r="AY3"/>
  <c r="AX27"/>
  <c r="AY4"/>
  <c r="W44"/>
  <c r="V46"/>
  <c r="V49" s="1"/>
  <c r="V47"/>
  <c r="I21" i="24"/>
  <c r="H24"/>
  <c r="J20"/>
  <c r="I23"/>
  <c r="AT14" i="21"/>
  <c r="BC8"/>
  <c r="AS15"/>
  <c r="AZ27" i="23" l="1"/>
  <c r="BA4"/>
  <c r="AX8"/>
  <c r="AW31"/>
  <c r="AZ7"/>
  <c r="AY30"/>
  <c r="AY5"/>
  <c r="AY28" s="1"/>
  <c r="AZ3"/>
  <c r="AY26"/>
  <c r="AZ6"/>
  <c r="AY29"/>
  <c r="AY8" i="21"/>
  <c r="AY31" s="1"/>
  <c r="AZ3"/>
  <c r="AY27"/>
  <c r="AZ4"/>
  <c r="X44"/>
  <c r="W46"/>
  <c r="W49" s="1"/>
  <c r="W47"/>
  <c r="Z45"/>
  <c r="Y48"/>
  <c r="K20" i="24"/>
  <c r="J23"/>
  <c r="J21"/>
  <c r="I24"/>
  <c r="AU14" i="21"/>
  <c r="AT15"/>
  <c r="AZ5" i="23" l="1"/>
  <c r="AZ28" s="1"/>
  <c r="BA3"/>
  <c r="AZ26"/>
  <c r="BA7"/>
  <c r="AZ30"/>
  <c r="BA6"/>
  <c r="AZ29"/>
  <c r="BA27"/>
  <c r="BB4"/>
  <c r="AY8"/>
  <c r="AX31"/>
  <c r="AZ27" i="21"/>
  <c r="BA4"/>
  <c r="AZ8"/>
  <c r="AZ31" s="1"/>
  <c r="BA3"/>
  <c r="AA45"/>
  <c r="AA48" s="1"/>
  <c r="Z48"/>
  <c r="Y44"/>
  <c r="X46"/>
  <c r="X49" s="1"/>
  <c r="X47"/>
  <c r="K21" i="24"/>
  <c r="J24"/>
  <c r="L20"/>
  <c r="K23"/>
  <c r="AU15" i="21"/>
  <c r="AV14"/>
  <c r="BB7" i="23" l="1"/>
  <c r="BA30"/>
  <c r="BB27"/>
  <c r="AQ12"/>
  <c r="AR12" s="1"/>
  <c r="BC4"/>
  <c r="AZ8"/>
  <c r="AY31"/>
  <c r="BB6"/>
  <c r="BA29"/>
  <c r="BA26"/>
  <c r="BB3"/>
  <c r="BA5"/>
  <c r="BA28" s="1"/>
  <c r="BB4" i="21"/>
  <c r="BA27"/>
  <c r="BA8"/>
  <c r="BA31" s="1"/>
  <c r="BB3"/>
  <c r="Z44"/>
  <c r="Y46"/>
  <c r="Y49" s="1"/>
  <c r="Y47"/>
  <c r="M20" i="24"/>
  <c r="L23"/>
  <c r="L21"/>
  <c r="K24"/>
  <c r="AV15" i="21"/>
  <c r="AW14"/>
  <c r="BC6" i="23" l="1"/>
  <c r="AQ14"/>
  <c r="AR14" s="1"/>
  <c r="BB29"/>
  <c r="AR35"/>
  <c r="AS12"/>
  <c r="BC7"/>
  <c r="AQ15"/>
  <c r="AR15" s="1"/>
  <c r="BB30"/>
  <c r="BA8"/>
  <c r="AZ31"/>
  <c r="BB5"/>
  <c r="AQ11"/>
  <c r="BB26"/>
  <c r="BC3"/>
  <c r="BB8" i="21"/>
  <c r="BB31" s="1"/>
  <c r="AQ11"/>
  <c r="BC3"/>
  <c r="AA44"/>
  <c r="Z46"/>
  <c r="Z49" s="1"/>
  <c r="Z47"/>
  <c r="AQ12"/>
  <c r="AR12" s="1"/>
  <c r="BC4"/>
  <c r="BB27"/>
  <c r="M21" i="24"/>
  <c r="L24"/>
  <c r="N20"/>
  <c r="M23"/>
  <c r="AW15" i="21"/>
  <c r="AX14"/>
  <c r="AR11" i="23" l="1"/>
  <c r="AQ13"/>
  <c r="AQ16" s="1"/>
  <c r="AR16" s="1"/>
  <c r="BB8"/>
  <c r="BB31" s="1"/>
  <c r="BA31"/>
  <c r="AS35"/>
  <c r="AT12"/>
  <c r="AS14"/>
  <c r="AR37"/>
  <c r="BB28"/>
  <c r="BC5"/>
  <c r="BC8" s="1"/>
  <c r="AR38"/>
  <c r="AS15"/>
  <c r="AR35" i="21"/>
  <c r="AS12"/>
  <c r="AQ16"/>
  <c r="AR11"/>
  <c r="AA46"/>
  <c r="AA49" s="1"/>
  <c r="AA47"/>
  <c r="O20" i="24"/>
  <c r="N23"/>
  <c r="N21"/>
  <c r="M24"/>
  <c r="AY14" i="21"/>
  <c r="AX15"/>
  <c r="AS38" i="23" l="1"/>
  <c r="AT15"/>
  <c r="AR34"/>
  <c r="AR13"/>
  <c r="AR36" s="1"/>
  <c r="AS11"/>
  <c r="AT35"/>
  <c r="AU12"/>
  <c r="AS16"/>
  <c r="AR39"/>
  <c r="AT14"/>
  <c r="AS37"/>
  <c r="AR16" i="21"/>
  <c r="AR39" s="1"/>
  <c r="AS11"/>
  <c r="AT12"/>
  <c r="AS35"/>
  <c r="O21" i="24"/>
  <c r="N24"/>
  <c r="P20"/>
  <c r="O23"/>
  <c r="AY15" i="21"/>
  <c r="AZ14"/>
  <c r="AT16" i="23" l="1"/>
  <c r="AS39"/>
  <c r="AT11"/>
  <c r="AS34"/>
  <c r="AS13"/>
  <c r="AS36" s="1"/>
  <c r="AT37"/>
  <c r="AU14"/>
  <c r="AT38"/>
  <c r="AU15"/>
  <c r="AV12"/>
  <c r="AU35"/>
  <c r="AS16" i="21"/>
  <c r="AS39" s="1"/>
  <c r="AT11"/>
  <c r="AU12"/>
  <c r="AT35"/>
  <c r="Q20" i="24"/>
  <c r="P23"/>
  <c r="P21"/>
  <c r="O24"/>
  <c r="AZ15" i="21"/>
  <c r="BA14"/>
  <c r="AV15" i="23" l="1"/>
  <c r="AU38"/>
  <c r="AU16"/>
  <c r="AT39"/>
  <c r="AV35"/>
  <c r="AW12"/>
  <c r="AV14"/>
  <c r="AU37"/>
  <c r="AT13"/>
  <c r="AT36" s="1"/>
  <c r="AU11"/>
  <c r="AT34"/>
  <c r="AT16" i="21"/>
  <c r="AT39" s="1"/>
  <c r="AU11"/>
  <c r="AV12"/>
  <c r="AU35"/>
  <c r="Q21" i="24"/>
  <c r="P24"/>
  <c r="R20"/>
  <c r="Q23"/>
  <c r="BA15" i="21"/>
  <c r="BB14"/>
  <c r="AQ22" s="1"/>
  <c r="AR22" s="1"/>
  <c r="AS22" s="1"/>
  <c r="AT22" s="1"/>
  <c r="AU22" s="1"/>
  <c r="AV22" s="1"/>
  <c r="AW22" s="1"/>
  <c r="AW15" i="23" l="1"/>
  <c r="AV38"/>
  <c r="AU13"/>
  <c r="AU36" s="1"/>
  <c r="AV11"/>
  <c r="AU34"/>
  <c r="AW35"/>
  <c r="AX12"/>
  <c r="AV37"/>
  <c r="AW14"/>
  <c r="AV16"/>
  <c r="AU39"/>
  <c r="AU16" i="21"/>
  <c r="AU39" s="1"/>
  <c r="AV11"/>
  <c r="AV35"/>
  <c r="AW12"/>
  <c r="S20" i="24"/>
  <c r="R23"/>
  <c r="R21"/>
  <c r="Q24"/>
  <c r="BC14" i="21"/>
  <c r="BB15"/>
  <c r="AQ23" s="1"/>
  <c r="AR23" s="1"/>
  <c r="AS23" s="1"/>
  <c r="AT23" s="1"/>
  <c r="AU23" s="1"/>
  <c r="AV23" s="1"/>
  <c r="AW23" s="1"/>
  <c r="AV13" i="23" l="1"/>
  <c r="AV36" s="1"/>
  <c r="AV34"/>
  <c r="AW11"/>
  <c r="AW37"/>
  <c r="AX14"/>
  <c r="AW38"/>
  <c r="AX15"/>
  <c r="AW16"/>
  <c r="AV39"/>
  <c r="AX35"/>
  <c r="AY12"/>
  <c r="AW35" i="21"/>
  <c r="AX12"/>
  <c r="AV16"/>
  <c r="AV39" s="1"/>
  <c r="AW11"/>
  <c r="S21" i="24"/>
  <c r="R24"/>
  <c r="T20"/>
  <c r="S23"/>
  <c r="BC15" i="21"/>
  <c r="AX16" i="23" l="1"/>
  <c r="AW39"/>
  <c r="AX37"/>
  <c r="AY14"/>
  <c r="AZ12"/>
  <c r="AY35"/>
  <c r="AY15"/>
  <c r="AX38"/>
  <c r="AW34"/>
  <c r="AW13"/>
  <c r="AW36" s="1"/>
  <c r="AX11"/>
  <c r="AW16" i="21"/>
  <c r="AW39" s="1"/>
  <c r="AX11"/>
  <c r="AX35"/>
  <c r="AY12"/>
  <c r="U20" i="24"/>
  <c r="T23"/>
  <c r="T21"/>
  <c r="S24"/>
  <c r="AR45" i="21"/>
  <c r="BC13"/>
  <c r="BC16" s="1"/>
  <c r="AR46"/>
  <c r="AS45"/>
  <c r="AY37" i="23" l="1"/>
  <c r="AZ14"/>
  <c r="BA12"/>
  <c r="AZ35"/>
  <c r="AY16"/>
  <c r="AX39"/>
  <c r="AY11"/>
  <c r="AX13"/>
  <c r="AX36" s="1"/>
  <c r="AX34"/>
  <c r="AY38"/>
  <c r="AZ15"/>
  <c r="AX16" i="21"/>
  <c r="AX39" s="1"/>
  <c r="AY11"/>
  <c r="AZ12"/>
  <c r="AY35"/>
  <c r="U21" i="24"/>
  <c r="T24"/>
  <c r="V20"/>
  <c r="U23"/>
  <c r="AT45" i="21"/>
  <c r="AS46"/>
  <c r="AZ16" i="23" l="1"/>
  <c r="AY39"/>
  <c r="AZ37"/>
  <c r="BA14"/>
  <c r="AZ38"/>
  <c r="BA15"/>
  <c r="AY13"/>
  <c r="AY36" s="1"/>
  <c r="AZ11"/>
  <c r="AY34"/>
  <c r="BB12"/>
  <c r="BA35"/>
  <c r="AZ35" i="21"/>
  <c r="BA12"/>
  <c r="AY16"/>
  <c r="AY39" s="1"/>
  <c r="AZ11"/>
  <c r="W20" i="24"/>
  <c r="V23"/>
  <c r="V21"/>
  <c r="U24"/>
  <c r="AT46" i="21"/>
  <c r="AU45"/>
  <c r="BA16" i="23" l="1"/>
  <c r="AZ39"/>
  <c r="AQ20"/>
  <c r="AR20" s="1"/>
  <c r="BB35"/>
  <c r="BC12"/>
  <c r="BA38"/>
  <c r="BB15"/>
  <c r="BA11"/>
  <c r="AZ34"/>
  <c r="AZ13"/>
  <c r="AZ36" s="1"/>
  <c r="BB14"/>
  <c r="BA37"/>
  <c r="AZ16" i="21"/>
  <c r="AZ39" s="1"/>
  <c r="BA11"/>
  <c r="BA35"/>
  <c r="BB12"/>
  <c r="W21" i="24"/>
  <c r="V24"/>
  <c r="X20"/>
  <c r="W23"/>
  <c r="AU46" i="21"/>
  <c r="AV45"/>
  <c r="AQ22" i="23" l="1"/>
  <c r="AR22" s="1"/>
  <c r="BB37"/>
  <c r="BC14"/>
  <c r="BB38"/>
  <c r="BC15"/>
  <c r="AQ23"/>
  <c r="AR23" s="1"/>
  <c r="AS20"/>
  <c r="AR43"/>
  <c r="BB16"/>
  <c r="BB39" s="1"/>
  <c r="BA39"/>
  <c r="BA13"/>
  <c r="BA36" s="1"/>
  <c r="BA34"/>
  <c r="BB11"/>
  <c r="BA16" i="21"/>
  <c r="BA39" s="1"/>
  <c r="BB11"/>
  <c r="AQ20"/>
  <c r="AR20" s="1"/>
  <c r="BC12"/>
  <c r="BB35"/>
  <c r="Y20" i="24"/>
  <c r="X23"/>
  <c r="X21"/>
  <c r="W24"/>
  <c r="AW45" i="21"/>
  <c r="BC22"/>
  <c r="AV46"/>
  <c r="AS23" i="23" l="1"/>
  <c r="AR46"/>
  <c r="AT20"/>
  <c r="AS43"/>
  <c r="BB34"/>
  <c r="BB13"/>
  <c r="BC11"/>
  <c r="AQ19"/>
  <c r="AS22"/>
  <c r="AR45"/>
  <c r="AS20" i="21"/>
  <c r="AR43"/>
  <c r="BB16"/>
  <c r="BB39" s="1"/>
  <c r="AQ19"/>
  <c r="BC11"/>
  <c r="Y21" i="24"/>
  <c r="X24"/>
  <c r="Z20"/>
  <c r="Y23"/>
  <c r="AW46" i="21"/>
  <c r="BC23"/>
  <c r="AS45" i="23" l="1"/>
  <c r="AT22"/>
  <c r="AT43"/>
  <c r="AU20"/>
  <c r="AT23"/>
  <c r="AS46"/>
  <c r="BB36"/>
  <c r="BC13"/>
  <c r="BC16" s="1"/>
  <c r="AQ21"/>
  <c r="AQ24" s="1"/>
  <c r="AR24" s="1"/>
  <c r="AR19"/>
  <c r="AQ24" i="21"/>
  <c r="AR19"/>
  <c r="AT20"/>
  <c r="AS43"/>
  <c r="AA20" i="24"/>
  <c r="Z23"/>
  <c r="Z21"/>
  <c r="Y24"/>
  <c r="AT46" i="23" l="1"/>
  <c r="AU23"/>
  <c r="AS19"/>
  <c r="AR42"/>
  <c r="AR21"/>
  <c r="AR44" s="1"/>
  <c r="AU22"/>
  <c r="AT45"/>
  <c r="AS24"/>
  <c r="AR47"/>
  <c r="AV20"/>
  <c r="AU43"/>
  <c r="AU20" i="21"/>
  <c r="AT43"/>
  <c r="AS19"/>
  <c r="AR24"/>
  <c r="AR47" s="1"/>
  <c r="AA21" i="24"/>
  <c r="Z24"/>
  <c r="AB20"/>
  <c r="AA23"/>
  <c r="BC21" i="21"/>
  <c r="AV43" i="23" l="1"/>
  <c r="AW20"/>
  <c r="AU46"/>
  <c r="AV23"/>
  <c r="AS21"/>
  <c r="AS44" s="1"/>
  <c r="AT19"/>
  <c r="AS42"/>
  <c r="AU45"/>
  <c r="AV22"/>
  <c r="AT24"/>
  <c r="AS47"/>
  <c r="AT19" i="21"/>
  <c r="AS24"/>
  <c r="AS47" s="1"/>
  <c r="AV20"/>
  <c r="AU43"/>
  <c r="AC20" i="24"/>
  <c r="AB23"/>
  <c r="AB21"/>
  <c r="AA24"/>
  <c r="AV45" i="23" l="1"/>
  <c r="AW22"/>
  <c r="AU24"/>
  <c r="AT47"/>
  <c r="AW43"/>
  <c r="BC20"/>
  <c r="AT42"/>
  <c r="AU19"/>
  <c r="AT21"/>
  <c r="AT44" s="1"/>
  <c r="AV46"/>
  <c r="AW23"/>
  <c r="AW20" i="21"/>
  <c r="AV43"/>
  <c r="AU19"/>
  <c r="AT24"/>
  <c r="AT47" s="1"/>
  <c r="AC21" i="24"/>
  <c r="AB24"/>
  <c r="AD20"/>
  <c r="AC23"/>
  <c r="AW46" i="23" l="1"/>
  <c r="BC23"/>
  <c r="AV24"/>
  <c r="AU47"/>
  <c r="BC22"/>
  <c r="AW45"/>
  <c r="AV19"/>
  <c r="AU42"/>
  <c r="AU21"/>
  <c r="AU44" s="1"/>
  <c r="AV19" i="21"/>
  <c r="AU24"/>
  <c r="AU47" s="1"/>
  <c r="AW43"/>
  <c r="BC20"/>
  <c r="AE20" i="24"/>
  <c r="AD23"/>
  <c r="AD21"/>
  <c r="AC24"/>
  <c r="AW19" i="23" l="1"/>
  <c r="AV21"/>
  <c r="AV44" s="1"/>
  <c r="AV42"/>
  <c r="AW24"/>
  <c r="AW47" s="1"/>
  <c r="AV47"/>
  <c r="AW19" i="21"/>
  <c r="AV24"/>
  <c r="AV47" s="1"/>
  <c r="AE21" i="24"/>
  <c r="AD24"/>
  <c r="AF20"/>
  <c r="AE23"/>
  <c r="BC19" i="23" l="1"/>
  <c r="AW21"/>
  <c r="AW42"/>
  <c r="AW24" i="21"/>
  <c r="BC19"/>
  <c r="AG20" i="24"/>
  <c r="AF23"/>
  <c r="AF21"/>
  <c r="AE24"/>
  <c r="AW44" i="23" l="1"/>
  <c r="BC21"/>
  <c r="BC24" s="1"/>
  <c r="BC24" i="21"/>
  <c r="AW47"/>
  <c r="AG21" i="24"/>
  <c r="AF24"/>
  <c r="AH20"/>
  <c r="AG23"/>
  <c r="AH23" l="1"/>
  <c r="AI20"/>
  <c r="AH21"/>
  <c r="AG24"/>
  <c r="AH24" l="1"/>
  <c r="AI21"/>
  <c r="AJ20"/>
  <c r="AI23"/>
  <c r="AJ23" l="1"/>
  <c r="AK20"/>
  <c r="AJ21"/>
  <c r="AI24"/>
  <c r="AJ24" l="1"/>
  <c r="AK21"/>
  <c r="AK23"/>
  <c r="AL20"/>
  <c r="AL23" l="1"/>
  <c r="AM20"/>
  <c r="AK24"/>
  <c r="AL21"/>
  <c r="AL24" l="1"/>
  <c r="AM21"/>
  <c r="AM23"/>
  <c r="AN20"/>
  <c r="AN23" l="1"/>
  <c r="AO20"/>
  <c r="AM24"/>
  <c r="AN21"/>
  <c r="AN24" l="1"/>
  <c r="AO21"/>
  <c r="AO23"/>
  <c r="AP20"/>
  <c r="AP23" l="1"/>
  <c r="AQ20"/>
  <c r="AO24"/>
  <c r="AP21"/>
  <c r="AP24" l="1"/>
  <c r="AQ21"/>
  <c r="AQ23"/>
  <c r="AR20"/>
  <c r="AR23" l="1"/>
  <c r="AS20"/>
  <c r="AQ24"/>
  <c r="AR21"/>
  <c r="AR24" l="1"/>
  <c r="AS21"/>
  <c r="AS23"/>
  <c r="AT20"/>
  <c r="AT23" l="1"/>
  <c r="AU20"/>
  <c r="AS24"/>
  <c r="AT21"/>
  <c r="AU23" l="1"/>
  <c r="AV20"/>
  <c r="AT24"/>
  <c r="AU21"/>
  <c r="AW20" l="1"/>
  <c r="AV23"/>
  <c r="AU24"/>
  <c r="AV21"/>
  <c r="AW23" l="1"/>
  <c r="AX20"/>
  <c r="AX23" s="1"/>
  <c r="AV24"/>
  <c r="AW21"/>
  <c r="AW24" l="1"/>
  <c r="AX21"/>
  <c r="AX24" s="1"/>
</calcChain>
</file>

<file path=xl/comments1.xml><?xml version="1.0" encoding="utf-8"?>
<comments xmlns="http://schemas.openxmlformats.org/spreadsheetml/2006/main">
  <authors>
    <author>AÚ_ÚPPVII</author>
  </authors>
  <commentList>
    <comment ref="O6" authorId="0">
      <text>
        <r>
          <rPr>
            <b/>
            <sz val="9"/>
            <color indexed="81"/>
            <rFont val="Segoe UI"/>
            <family val="2"/>
            <charset val="238"/>
          </rPr>
          <t>vrátane LV, aj z oversi.gov.sk</t>
        </r>
      </text>
    </comment>
  </commentList>
</comments>
</file>

<file path=xl/sharedStrings.xml><?xml version="1.0" encoding="utf-8"?>
<sst xmlns="http://schemas.openxmlformats.org/spreadsheetml/2006/main" count="2077" uniqueCount="161">
  <si>
    <t>2017</t>
  </si>
  <si>
    <t>01/2017</t>
  </si>
  <si>
    <t>02/2017</t>
  </si>
  <si>
    <t>03/2017</t>
  </si>
  <si>
    <t>04/2017</t>
  </si>
  <si>
    <t>05/2017</t>
  </si>
  <si>
    <t>06/2017</t>
  </si>
  <si>
    <t>07/2017</t>
  </si>
  <si>
    <t>08/2017</t>
  </si>
  <si>
    <t>09/2017</t>
  </si>
  <si>
    <t>10/2017</t>
  </si>
  <si>
    <t>11/2017</t>
  </si>
  <si>
    <t>12/2017</t>
  </si>
  <si>
    <t>SPOLU</t>
  </si>
  <si>
    <t>Výpis zo živnostenského registra</t>
  </si>
  <si>
    <t>Výpis z obchodného registra</t>
  </si>
  <si>
    <t>Výpis z listu vlastníctva</t>
  </si>
  <si>
    <t>Kópia katastrálnej mapy</t>
  </si>
  <si>
    <t>Výpis z registra trestov</t>
  </si>
  <si>
    <t>2018</t>
  </si>
  <si>
    <t>01/2018</t>
  </si>
  <si>
    <t>02/2018</t>
  </si>
  <si>
    <t>03/2018</t>
  </si>
  <si>
    <t>04/2018</t>
  </si>
  <si>
    <t>05/2018</t>
  </si>
  <si>
    <t>06/2018</t>
  </si>
  <si>
    <t>07/2018</t>
  </si>
  <si>
    <t>08/2018</t>
  </si>
  <si>
    <t>09/2018</t>
  </si>
  <si>
    <t>10/2018</t>
  </si>
  <si>
    <t>11/2018</t>
  </si>
  <si>
    <t>12/2018</t>
  </si>
  <si>
    <t>2019</t>
  </si>
  <si>
    <t>01/2019</t>
  </si>
  <si>
    <t>02/2019</t>
  </si>
  <si>
    <t>03/2019</t>
  </si>
  <si>
    <t>04/2019</t>
  </si>
  <si>
    <t>05/2019</t>
  </si>
  <si>
    <t>06/2019</t>
  </si>
  <si>
    <t>07/2019</t>
  </si>
  <si>
    <t>08/2019</t>
  </si>
  <si>
    <t>09/2019</t>
  </si>
  <si>
    <t>10/2019</t>
  </si>
  <si>
    <t>11/2019</t>
  </si>
  <si>
    <t>12/2019</t>
  </si>
  <si>
    <t>2018/2017</t>
  </si>
  <si>
    <t>01/01</t>
  </si>
  <si>
    <t>02/02</t>
  </si>
  <si>
    <t>03/03</t>
  </si>
  <si>
    <t>04/04</t>
  </si>
  <si>
    <t>05/05</t>
  </si>
  <si>
    <t>06/06</t>
  </si>
  <si>
    <t>07/07</t>
  </si>
  <si>
    <t>08/08</t>
  </si>
  <si>
    <t>09/09</t>
  </si>
  <si>
    <t>10/10</t>
  </si>
  <si>
    <t>11/11</t>
  </si>
  <si>
    <t>12/12</t>
  </si>
  <si>
    <t>01-12</t>
  </si>
  <si>
    <t>09-12</t>
  </si>
  <si>
    <t>2019/2018</t>
  </si>
  <si>
    <t>01-06</t>
  </si>
  <si>
    <t>papierovo</t>
  </si>
  <si>
    <t>elektronicky</t>
  </si>
  <si>
    <t>Spolu</t>
  </si>
  <si>
    <t>08-12</t>
  </si>
  <si>
    <t>01-08</t>
  </si>
  <si>
    <t>Papierový a elektr.svet</t>
  </si>
  <si>
    <t>Výpis/Odpis z registra trestov</t>
  </si>
  <si>
    <t>Papierové a elektronické
výpisy a odpisy</t>
  </si>
  <si>
    <t>2018 - 2019</t>
  </si>
  <si>
    <t>január - december</t>
  </si>
  <si>
    <t>január - august</t>
  </si>
  <si>
    <t>09/2018 - 08/2019</t>
  </si>
  <si>
    <t>obdobie</t>
  </si>
  <si>
    <t>2017/2018</t>
  </si>
  <si>
    <t>2018/2019</t>
  </si>
  <si>
    <t>09/2017-08/2018 / 09/2018-08/2019</t>
  </si>
  <si>
    <t>Výpis z obchodného registra SP</t>
  </si>
  <si>
    <t>Výpis z obchodného registra notári</t>
  </si>
  <si>
    <t>Výpis z obchodného registra spolu</t>
  </si>
  <si>
    <t>Listinná podoba výpisov a odpisov</t>
  </si>
  <si>
    <t>18/17</t>
  </si>
  <si>
    <t>19/18</t>
  </si>
  <si>
    <t>09/2018-08/2019</t>
  </si>
  <si>
    <t>Výpis z OR-SP</t>
  </si>
  <si>
    <t>Výpis z OR-notári</t>
  </si>
  <si>
    <t>Výpis z OR SPOLU</t>
  </si>
  <si>
    <t>Výpis z LV - SP</t>
  </si>
  <si>
    <t>Výpis/Odpis z RT-SP</t>
  </si>
  <si>
    <t>Výpis z OR - SP</t>
  </si>
  <si>
    <t>Výpis z OR - notári</t>
  </si>
  <si>
    <t>Výpis z OR - SPOLU</t>
  </si>
  <si>
    <t>Výpis z LV</t>
  </si>
  <si>
    <t>Výpis/Odpis z RT</t>
  </si>
  <si>
    <t>Výpis z OR oversi</t>
  </si>
  <si>
    <t>Výpis z OR IS DCOM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</si>
  <si>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</si>
  <si>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</si>
  <si>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</si>
  <si>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</si>
  <si>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</si>
  <si>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</si>
  <si>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</si>
  <si>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</si>
  <si>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</si>
  <si>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</si>
  <si>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</si>
  <si>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</si>
  <si>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Výpis z OR 2017</t>
  </si>
  <si>
    <t>Výpis z OR 2018</t>
  </si>
  <si>
    <t>09-08</t>
  </si>
  <si>
    <t>Výpis z OR</t>
  </si>
  <si>
    <t>Výpis z RT</t>
  </si>
  <si>
    <t>Označenia riadkov</t>
  </si>
  <si>
    <t>Žiadosť o výpis v elektronickej podobe</t>
  </si>
  <si>
    <t>2018+AC43:AH43</t>
  </si>
  <si>
    <t>Žiadosť o výpis v elektronickej podobe KAMO</t>
  </si>
  <si>
    <t>Žiadosť o výpis v elektronickej podobe Notari</t>
  </si>
  <si>
    <t>Žiadosť o výpis v elektronickej podobe Online bez poplatku</t>
  </si>
  <si>
    <t>Žiadosť o výpis v elektronickej podobe Pošta</t>
  </si>
  <si>
    <t>Žiadosť o výpis v elektronickej podobe ZVEI</t>
  </si>
  <si>
    <t>Žiadosť o výpis v elektronickej podobe ZVER</t>
  </si>
  <si>
    <t>Žiadosť o výpis v tlačovej podobe</t>
  </si>
  <si>
    <t>Celkový súčet</t>
  </si>
  <si>
    <t>Notári 2018/2017</t>
  </si>
  <si>
    <t>notári 2019/2018</t>
  </si>
  <si>
    <t>RT podateľňa</t>
  </si>
  <si>
    <t>RT oversi</t>
  </si>
  <si>
    <t>RT iom</t>
  </si>
  <si>
    <t>spolu 2017</t>
  </si>
  <si>
    <t>spolu 2018</t>
  </si>
  <si>
    <t>spolu 2019</t>
  </si>
  <si>
    <t>OR pap</t>
  </si>
  <si>
    <t>OR elektr.</t>
  </si>
  <si>
    <t>LV papier.</t>
  </si>
  <si>
    <t>RT papier.</t>
  </si>
  <si>
    <t>LV elektr.</t>
  </si>
  <si>
    <t>RT elektr.</t>
  </si>
  <si>
    <t>OR papierovo</t>
  </si>
  <si>
    <t>OR elektronicky</t>
  </si>
  <si>
    <t>LV papierovo</t>
  </si>
  <si>
    <t>LV elektronicky</t>
  </si>
  <si>
    <t>RT papierovo</t>
  </si>
  <si>
    <t>RT elektronicky</t>
  </si>
  <si>
    <t>ä</t>
  </si>
  <si>
    <t>01/2018 - 12/2018</t>
  </si>
  <si>
    <t>01/2017 - 12/2017</t>
  </si>
  <si>
    <t>01/2018 - 08/2018</t>
  </si>
  <si>
    <t>01/2019 - 08/2019</t>
  </si>
  <si>
    <t>Výpis z registra trestov  - pošta</t>
  </si>
  <si>
    <t>Výpis z listu vlastníctva - pošta</t>
  </si>
  <si>
    <t>Výpis z obchodného registra - notári</t>
  </si>
  <si>
    <t>Výpis z obchodného registra - pošta</t>
  </si>
  <si>
    <t>Výpisy / odpisy</t>
  </si>
  <si>
    <t>Výpis z listu vlastníctva - OverSi</t>
  </si>
  <si>
    <t>Kópia katastrálnej mapy - OverSi</t>
  </si>
  <si>
    <t>Výpis z registra trestov - OverSi</t>
  </si>
  <si>
    <t>Výpis z Obchodného registra</t>
  </si>
  <si>
    <t>Výpis z Obchodného registra - IS DCOM</t>
  </si>
  <si>
    <t>Výpis z Obchodného registra - OverSi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</si>
</sst>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#,##0.000"/>
    <numFmt numFmtId="166" formatCode="_-* #,##0_-;\-* #,##0_-;_-* &quot;-&quot;??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6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0">
    <xf numFmtId="0" fontId="0" fillId="0" borderId="0" xfId="0"/>
    <xf numFmtId="3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9" fontId="2" fillId="0" borderId="0" xfId="0" applyNumberFormat="1" applyFont="1"/>
    <xf numFmtId="10" fontId="0" fillId="0" borderId="0" xfId="1" applyNumberFormat="1" applyFont="1"/>
    <xf numFmtId="10" fontId="0" fillId="0" borderId="0" xfId="1" applyNumberFormat="1" applyFont="1" applyAlignment="1">
      <alignment horizontal="center"/>
    </xf>
    <xf numFmtId="3" fontId="0" fillId="2" borderId="0" xfId="0" applyNumberFormat="1" applyFill="1"/>
    <xf numFmtId="10" fontId="0" fillId="2" borderId="0" xfId="1" applyNumberFormat="1" applyFont="1" applyFill="1" applyAlignment="1">
      <alignment horizontal="center"/>
    </xf>
    <xf numFmtId="3" fontId="2" fillId="0" borderId="0" xfId="0" applyNumberFormat="1" applyFo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0" fillId="0" borderId="1" xfId="0" applyNumberFormat="1" applyBorder="1"/>
    <xf numFmtId="3" fontId="0" fillId="2" borderId="1" xfId="0" applyNumberFormat="1" applyFill="1" applyBorder="1"/>
    <xf numFmtId="3" fontId="2" fillId="0" borderId="1" xfId="0" applyNumberFormat="1" applyFont="1" applyBorder="1"/>
    <xf numFmtId="10" fontId="0" fillId="0" borderId="1" xfId="1" applyNumberFormat="1" applyFont="1" applyBorder="1"/>
    <xf numFmtId="49" fontId="2" fillId="0" borderId="2" xfId="0" applyNumberFormat="1" applyFont="1" applyBorder="1"/>
    <xf numFmtId="0" fontId="2" fillId="0" borderId="2" xfId="0" applyFont="1" applyBorder="1"/>
    <xf numFmtId="0" fontId="2" fillId="0" borderId="3" xfId="0" applyFont="1" applyBorder="1"/>
    <xf numFmtId="3" fontId="0" fillId="2" borderId="2" xfId="0" applyNumberFormat="1" applyFill="1" applyBorder="1"/>
    <xf numFmtId="3" fontId="0" fillId="2" borderId="3" xfId="0" applyNumberFormat="1" applyFill="1" applyBorder="1"/>
    <xf numFmtId="3" fontId="0" fillId="0" borderId="2" xfId="0" applyNumberFormat="1" applyBorder="1"/>
    <xf numFmtId="3" fontId="0" fillId="0" borderId="3" xfId="0" applyNumberFormat="1" applyBorder="1"/>
    <xf numFmtId="49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10" fontId="0" fillId="2" borderId="0" xfId="1" applyNumberFormat="1" applyFont="1" applyFill="1"/>
    <xf numFmtId="10" fontId="0" fillId="2" borderId="1" xfId="1" applyNumberFormat="1" applyFont="1" applyFill="1" applyBorder="1"/>
    <xf numFmtId="3" fontId="0" fillId="0" borderId="0" xfId="0" applyNumberFormat="1" applyBorder="1"/>
    <xf numFmtId="3" fontId="0" fillId="2" borderId="0" xfId="0" applyNumberFormat="1" applyFill="1" applyBorder="1"/>
    <xf numFmtId="49" fontId="2" fillId="0" borderId="2" xfId="0" applyNumberFormat="1" applyFont="1" applyBorder="1" applyAlignment="1">
      <alignment horizontal="left"/>
    </xf>
    <xf numFmtId="0" fontId="0" fillId="0" borderId="0" xfId="0" applyNumberFormat="1"/>
    <xf numFmtId="0" fontId="0" fillId="0" borderId="2" xfId="0" applyNumberFormat="1" applyBorder="1"/>
    <xf numFmtId="0" fontId="0" fillId="2" borderId="0" xfId="0" applyNumberFormat="1" applyFill="1"/>
    <xf numFmtId="0" fontId="0" fillId="2" borderId="2" xfId="0" applyNumberFormat="1" applyFill="1" applyBorder="1"/>
    <xf numFmtId="0" fontId="0" fillId="2" borderId="5" xfId="0" applyNumberFormat="1" applyFill="1" applyBorder="1"/>
    <xf numFmtId="10" fontId="0" fillId="0" borderId="1" xfId="1" applyNumberFormat="1" applyFont="1" applyBorder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/>
    <xf numFmtId="3" fontId="2" fillId="3" borderId="0" xfId="0" applyNumberFormat="1" applyFont="1" applyFill="1"/>
    <xf numFmtId="3" fontId="2" fillId="3" borderId="5" xfId="0" applyNumberFormat="1" applyFont="1" applyFill="1" applyBorder="1"/>
    <xf numFmtId="10" fontId="0" fillId="3" borderId="1" xfId="1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0" fillId="0" borderId="2" xfId="0" applyNumberFormat="1" applyFill="1" applyBorder="1"/>
    <xf numFmtId="3" fontId="0" fillId="0" borderId="8" xfId="0" applyNumberFormat="1" applyBorder="1"/>
    <xf numFmtId="3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2" borderId="4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0" fontId="0" fillId="0" borderId="5" xfId="0" applyNumberFormat="1" applyBorder="1"/>
    <xf numFmtId="10" fontId="0" fillId="0" borderId="0" xfId="1" applyNumberFormat="1" applyFont="1" applyFill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0" fontId="0" fillId="0" borderId="0" xfId="1" applyNumberFormat="1" applyFont="1" applyFill="1"/>
    <xf numFmtId="10" fontId="0" fillId="0" borderId="1" xfId="1" applyNumberFormat="1" applyFont="1" applyFill="1" applyBorder="1"/>
    <xf numFmtId="3" fontId="0" fillId="0" borderId="0" xfId="0" applyNumberFormat="1" applyFill="1" applyBorder="1"/>
    <xf numFmtId="3" fontId="0" fillId="0" borderId="2" xfId="0" applyNumberFormat="1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165" fontId="0" fillId="0" borderId="0" xfId="0" applyNumberFormat="1"/>
    <xf numFmtId="10" fontId="0" fillId="2" borderId="2" xfId="1" applyNumberFormat="1" applyFont="1" applyFill="1" applyBorder="1" applyAlignment="1">
      <alignment horizontal="center"/>
    </xf>
    <xf numFmtId="10" fontId="0" fillId="2" borderId="3" xfId="1" applyNumberFormat="1" applyFont="1" applyFill="1" applyBorder="1" applyAlignment="1">
      <alignment horizontal="center"/>
    </xf>
    <xf numFmtId="0" fontId="0" fillId="0" borderId="2" xfId="0" applyBorder="1"/>
    <xf numFmtId="10" fontId="0" fillId="3" borderId="3" xfId="1" applyNumberFormat="1" applyFont="1" applyFill="1" applyBorder="1" applyAlignment="1">
      <alignment horizontal="center"/>
    </xf>
    <xf numFmtId="10" fontId="0" fillId="2" borderId="6" xfId="1" applyNumberFormat="1" applyFont="1" applyFill="1" applyBorder="1" applyAlignment="1">
      <alignment horizontal="center"/>
    </xf>
    <xf numFmtId="10" fontId="0" fillId="0" borderId="2" xfId="1" applyNumberFormat="1" applyFont="1" applyFill="1" applyBorder="1" applyAlignment="1">
      <alignment horizontal="center"/>
    </xf>
    <xf numFmtId="10" fontId="0" fillId="0" borderId="3" xfId="1" applyNumberFormat="1" applyFont="1" applyFill="1" applyBorder="1" applyAlignment="1">
      <alignment horizontal="center"/>
    </xf>
    <xf numFmtId="3" fontId="0" fillId="0" borderId="7" xfId="0" applyNumberFormat="1" applyBorder="1"/>
    <xf numFmtId="3" fontId="0" fillId="0" borderId="4" xfId="0" applyNumberFormat="1" applyBorder="1"/>
    <xf numFmtId="3" fontId="0" fillId="2" borderId="4" xfId="0" applyNumberFormat="1" applyFill="1" applyBorder="1"/>
    <xf numFmtId="3" fontId="2" fillId="3" borderId="2" xfId="0" applyNumberFormat="1" applyFont="1" applyFill="1" applyBorder="1"/>
    <xf numFmtId="3" fontId="0" fillId="2" borderId="5" xfId="0" applyNumberFormat="1" applyFill="1" applyBorder="1"/>
    <xf numFmtId="3" fontId="2" fillId="2" borderId="2" xfId="0" applyNumberFormat="1" applyFont="1" applyFill="1" applyBorder="1"/>
    <xf numFmtId="3" fontId="0" fillId="0" borderId="5" xfId="0" applyNumberFormat="1" applyBorder="1"/>
    <xf numFmtId="3" fontId="2" fillId="2" borderId="5" xfId="0" applyNumberFormat="1" applyFont="1" applyFill="1" applyBorder="1"/>
    <xf numFmtId="0" fontId="0" fillId="0" borderId="9" xfId="0" applyBorder="1"/>
    <xf numFmtId="0" fontId="0" fillId="0" borderId="10" xfId="0" applyBorder="1"/>
    <xf numFmtId="10" fontId="0" fillId="2" borderId="11" xfId="1" applyNumberFormat="1" applyFont="1" applyFill="1" applyBorder="1" applyAlignment="1">
      <alignment horizontal="center"/>
    </xf>
    <xf numFmtId="3" fontId="0" fillId="2" borderId="7" xfId="0" applyNumberForma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6" xfId="0" applyNumberFormat="1" applyBorder="1"/>
    <xf numFmtId="0" fontId="0" fillId="0" borderId="1" xfId="0" applyNumberFormat="1" applyBorder="1"/>
    <xf numFmtId="0" fontId="0" fillId="0" borderId="3" xfId="0" applyNumberFormat="1" applyBorder="1"/>
    <xf numFmtId="3" fontId="0" fillId="0" borderId="7" xfId="0" applyNumberFormat="1" applyFill="1" applyBorder="1"/>
    <xf numFmtId="3" fontId="0" fillId="0" borderId="0" xfId="0" applyNumberFormat="1" applyAlignment="1">
      <alignment horizontal="center"/>
    </xf>
    <xf numFmtId="0" fontId="0" fillId="4" borderId="0" xfId="0" applyFill="1"/>
    <xf numFmtId="3" fontId="0" fillId="4" borderId="0" xfId="0" applyNumberFormat="1" applyFill="1"/>
    <xf numFmtId="166" fontId="0" fillId="0" borderId="0" xfId="2" applyNumberFormat="1" applyFont="1"/>
    <xf numFmtId="49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10" fontId="0" fillId="0" borderId="7" xfId="1" applyNumberFormat="1" applyFont="1" applyBorder="1"/>
    <xf numFmtId="10" fontId="0" fillId="0" borderId="4" xfId="1" applyNumberFormat="1" applyFont="1" applyBorder="1"/>
    <xf numFmtId="10" fontId="0" fillId="0" borderId="8" xfId="1" applyNumberFormat="1" applyFont="1" applyBorder="1"/>
    <xf numFmtId="10" fontId="0" fillId="0" borderId="0" xfId="1" applyNumberFormat="1" applyFont="1" applyBorder="1"/>
    <xf numFmtId="10" fontId="0" fillId="0" borderId="6" xfId="1" applyNumberFormat="1" applyFont="1" applyBorder="1"/>
    <xf numFmtId="10" fontId="0" fillId="0" borderId="2" xfId="1" applyNumberFormat="1" applyFont="1" applyBorder="1"/>
    <xf numFmtId="10" fontId="0" fillId="0" borderId="3" xfId="1" applyNumberFormat="1" applyFont="1" applyBorder="1"/>
    <xf numFmtId="49" fontId="2" fillId="0" borderId="0" xfId="0" applyNumberFormat="1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0" fontId="0" fillId="2" borderId="4" xfId="1" applyNumberFormat="1" applyFont="1" applyFill="1" applyBorder="1" applyAlignment="1">
      <alignment horizontal="center"/>
    </xf>
    <xf numFmtId="0" fontId="0" fillId="0" borderId="0" xfId="0" applyBorder="1"/>
    <xf numFmtId="10" fontId="0" fillId="0" borderId="0" xfId="1" applyNumberFormat="1" applyFont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2" borderId="8" xfId="1" applyNumberFormat="1" applyFont="1" applyFill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10" fontId="0" fillId="0" borderId="4" xfId="1" applyNumberFormat="1" applyFont="1" applyFill="1" applyBorder="1" applyAlignment="1">
      <alignment horizontal="center"/>
    </xf>
    <xf numFmtId="0" fontId="2" fillId="0" borderId="0" xfId="0" applyFont="1" applyBorder="1"/>
    <xf numFmtId="10" fontId="0" fillId="0" borderId="1" xfId="0" applyNumberFormat="1" applyBorder="1"/>
    <xf numFmtId="10" fontId="0" fillId="0" borderId="0" xfId="0" applyNumberFormat="1" applyBorder="1"/>
    <xf numFmtId="10" fontId="0" fillId="0" borderId="4" xfId="0" applyNumberFormat="1" applyBorder="1"/>
    <xf numFmtId="49" fontId="2" fillId="0" borderId="6" xfId="0" applyNumberFormat="1" applyFont="1" applyBorder="1" applyAlignment="1">
      <alignment horizontal="center"/>
    </xf>
    <xf numFmtId="10" fontId="0" fillId="0" borderId="8" xfId="0" applyNumberFormat="1" applyBorder="1"/>
    <xf numFmtId="10" fontId="0" fillId="0" borderId="7" xfId="0" applyNumberFormat="1" applyBorder="1"/>
    <xf numFmtId="49" fontId="2" fillId="0" borderId="3" xfId="0" applyNumberFormat="1" applyFont="1" applyBorder="1" applyAlignment="1">
      <alignment horizontal="center"/>
    </xf>
    <xf numFmtId="10" fontId="0" fillId="0" borderId="2" xfId="0" applyNumberFormat="1" applyBorder="1"/>
    <xf numFmtId="10" fontId="0" fillId="0" borderId="5" xfId="0" applyNumberFormat="1" applyBorder="1"/>
    <xf numFmtId="0" fontId="2" fillId="0" borderId="1" xfId="0" applyFont="1" applyFill="1" applyBorder="1" applyAlignment="1">
      <alignment horizontal="center"/>
    </xf>
    <xf numFmtId="0" fontId="0" fillId="0" borderId="5" xfId="0" applyBorder="1"/>
    <xf numFmtId="0" fontId="0" fillId="4" borderId="0" xfId="0" applyFill="1" applyBorder="1"/>
    <xf numFmtId="0" fontId="0" fillId="4" borderId="2" xfId="0" applyFill="1" applyBorder="1"/>
    <xf numFmtId="0" fontId="2" fillId="0" borderId="8" xfId="0" applyFont="1" applyBorder="1"/>
    <xf numFmtId="0" fontId="0" fillId="0" borderId="8" xfId="0" applyBorder="1"/>
    <xf numFmtId="0" fontId="0" fillId="4" borderId="8" xfId="0" applyFill="1" applyBorder="1"/>
    <xf numFmtId="0" fontId="2" fillId="0" borderId="6" xfId="0" applyFont="1" applyBorder="1"/>
    <xf numFmtId="3" fontId="0" fillId="0" borderId="0" xfId="0" applyNumberFormat="1" applyFill="1"/>
    <xf numFmtId="0" fontId="0" fillId="0" borderId="0" xfId="0" applyNumberFormat="1" applyBorder="1"/>
    <xf numFmtId="49" fontId="2" fillId="0" borderId="0" xfId="0" applyNumberFormat="1" applyFont="1" applyBorder="1"/>
    <xf numFmtId="10" fontId="0" fillId="0" borderId="6" xfId="0" applyNumberFormat="1" applyBorder="1"/>
    <xf numFmtId="10" fontId="0" fillId="0" borderId="3" xfId="0" applyNumberFormat="1" applyBorder="1"/>
    <xf numFmtId="49" fontId="2" fillId="0" borderId="3" xfId="0" applyNumberFormat="1" applyFont="1" applyBorder="1"/>
    <xf numFmtId="49" fontId="2" fillId="2" borderId="6" xfId="0" applyNumberFormat="1" applyFont="1" applyFill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10" fontId="0" fillId="2" borderId="5" xfId="1" applyNumberFormat="1" applyFont="1" applyFill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66" fontId="0" fillId="0" borderId="8" xfId="2" applyNumberFormat="1" applyFont="1" applyBorder="1"/>
    <xf numFmtId="166" fontId="0" fillId="0" borderId="0" xfId="2" applyNumberFormat="1" applyFont="1" applyBorder="1"/>
    <xf numFmtId="166" fontId="0" fillId="0" borderId="2" xfId="2" applyNumberFormat="1" applyFont="1" applyBorder="1"/>
    <xf numFmtId="166" fontId="0" fillId="0" borderId="6" xfId="2" applyNumberFormat="1" applyFont="1" applyBorder="1"/>
    <xf numFmtId="166" fontId="0" fillId="0" borderId="1" xfId="2" applyNumberFormat="1" applyFont="1" applyBorder="1"/>
    <xf numFmtId="166" fontId="0" fillId="0" borderId="3" xfId="2" applyNumberFormat="1" applyFont="1" applyBorder="1"/>
    <xf numFmtId="166" fontId="2" fillId="0" borderId="0" xfId="2" applyNumberFormat="1" applyFont="1"/>
    <xf numFmtId="166" fontId="2" fillId="0" borderId="1" xfId="2" applyNumberFormat="1" applyFont="1" applyBorder="1"/>
    <xf numFmtId="166" fontId="0" fillId="2" borderId="0" xfId="2" applyNumberFormat="1" applyFont="1" applyFill="1" applyBorder="1"/>
    <xf numFmtId="166" fontId="0" fillId="2" borderId="2" xfId="2" applyNumberFormat="1" applyFont="1" applyFill="1" applyBorder="1"/>
    <xf numFmtId="166" fontId="0" fillId="2" borderId="1" xfId="2" applyNumberFormat="1" applyFont="1" applyFill="1" applyBorder="1"/>
    <xf numFmtId="166" fontId="0" fillId="2" borderId="3" xfId="2" applyNumberFormat="1" applyFont="1" applyFill="1" applyBorder="1"/>
    <xf numFmtId="166" fontId="2" fillId="0" borderId="0" xfId="2" applyNumberFormat="1" applyFont="1" applyFill="1"/>
    <xf numFmtId="166" fontId="2" fillId="2" borderId="0" xfId="2" applyNumberFormat="1" applyFont="1" applyFill="1"/>
    <xf numFmtId="166" fontId="2" fillId="2" borderId="2" xfId="2" applyNumberFormat="1" applyFont="1" applyFill="1" applyBorder="1"/>
    <xf numFmtId="166" fontId="2" fillId="3" borderId="0" xfId="2" applyNumberFormat="1" applyFont="1" applyFill="1"/>
    <xf numFmtId="166" fontId="2" fillId="3" borderId="2" xfId="2" applyNumberFormat="1" applyFont="1" applyFill="1" applyBorder="1"/>
    <xf numFmtId="166" fontId="0" fillId="2" borderId="8" xfId="2" applyNumberFormat="1" applyFont="1" applyFill="1" applyBorder="1"/>
    <xf numFmtId="166" fontId="0" fillId="2" borderId="6" xfId="2" applyNumberFormat="1" applyFont="1" applyFill="1" applyBorder="1"/>
    <xf numFmtId="10" fontId="0" fillId="5" borderId="8" xfId="0" applyNumberFormat="1" applyFill="1" applyBorder="1"/>
    <xf numFmtId="10" fontId="0" fillId="5" borderId="0" xfId="0" applyNumberFormat="1" applyFill="1" applyBorder="1"/>
    <xf numFmtId="10" fontId="0" fillId="5" borderId="2" xfId="0" applyNumberFormat="1" applyFill="1" applyBorder="1"/>
    <xf numFmtId="10" fontId="0" fillId="5" borderId="1" xfId="0" applyNumberFormat="1" applyFill="1" applyBorder="1"/>
    <xf numFmtId="10" fontId="0" fillId="3" borderId="8" xfId="0" applyNumberFormat="1" applyFill="1" applyBorder="1"/>
    <xf numFmtId="10" fontId="0" fillId="3" borderId="0" xfId="0" applyNumberFormat="1" applyFill="1" applyBorder="1"/>
    <xf numFmtId="10" fontId="0" fillId="3" borderId="2" xfId="0" applyNumberFormat="1" applyFill="1" applyBorder="1"/>
    <xf numFmtId="10" fontId="0" fillId="3" borderId="6" xfId="0" applyNumberFormat="1" applyFill="1" applyBorder="1"/>
    <xf numFmtId="10" fontId="0" fillId="3" borderId="1" xfId="0" applyNumberFormat="1" applyFill="1" applyBorder="1"/>
    <xf numFmtId="10" fontId="0" fillId="3" borderId="3" xfId="0" applyNumberFormat="1" applyFill="1" applyBorder="1"/>
    <xf numFmtId="10" fontId="0" fillId="3" borderId="4" xfId="0" applyNumberFormat="1" applyFill="1" applyBorder="1"/>
    <xf numFmtId="10" fontId="0" fillId="5" borderId="4" xfId="0" applyNumberFormat="1" applyFill="1" applyBorder="1"/>
    <xf numFmtId="49" fontId="2" fillId="5" borderId="6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49" fontId="2" fillId="5" borderId="2" xfId="0" applyNumberFormat="1" applyFont="1" applyFill="1" applyBorder="1"/>
    <xf numFmtId="49" fontId="2" fillId="5" borderId="3" xfId="0" applyNumberFormat="1" applyFont="1" applyFill="1" applyBorder="1"/>
    <xf numFmtId="49" fontId="2" fillId="5" borderId="0" xfId="0" applyNumberFormat="1" applyFont="1" applyFill="1"/>
    <xf numFmtId="0" fontId="2" fillId="5" borderId="0" xfId="0" applyFont="1" applyFill="1"/>
    <xf numFmtId="0" fontId="2" fillId="5" borderId="1" xfId="0" applyFont="1" applyFill="1" applyBorder="1"/>
    <xf numFmtId="49" fontId="2" fillId="5" borderId="0" xfId="0" applyNumberFormat="1" applyFont="1" applyFill="1" applyBorder="1"/>
    <xf numFmtId="49" fontId="2" fillId="5" borderId="1" xfId="0" applyNumberFormat="1" applyFont="1" applyFill="1" applyBorder="1"/>
    <xf numFmtId="10" fontId="0" fillId="5" borderId="0" xfId="0" applyNumberFormat="1" applyFill="1"/>
    <xf numFmtId="0" fontId="2" fillId="5" borderId="0" xfId="0" applyFont="1" applyFill="1" applyBorder="1"/>
    <xf numFmtId="0" fontId="2" fillId="5" borderId="1" xfId="0" applyFont="1" applyFill="1" applyBorder="1" applyAlignment="1">
      <alignment horizontal="center"/>
    </xf>
    <xf numFmtId="10" fontId="0" fillId="3" borderId="7" xfId="0" applyNumberFormat="1" applyFill="1" applyBorder="1"/>
    <xf numFmtId="10" fontId="0" fillId="3" borderId="5" xfId="0" applyNumberFormat="1" applyFill="1" applyBorder="1"/>
    <xf numFmtId="49" fontId="2" fillId="5" borderId="6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/>
    </xf>
    <xf numFmtId="10" fontId="0" fillId="5" borderId="8" xfId="1" applyNumberFormat="1" applyFont="1" applyFill="1" applyBorder="1"/>
    <xf numFmtId="10" fontId="0" fillId="5" borderId="2" xfId="1" applyNumberFormat="1" applyFont="1" applyFill="1" applyBorder="1"/>
    <xf numFmtId="10" fontId="0" fillId="5" borderId="12" xfId="1" applyNumberFormat="1" applyFont="1" applyFill="1" applyBorder="1"/>
    <xf numFmtId="10" fontId="0" fillId="5" borderId="6" xfId="1" applyNumberFormat="1" applyFont="1" applyFill="1" applyBorder="1"/>
    <xf numFmtId="10" fontId="0" fillId="5" borderId="3" xfId="1" applyNumberFormat="1" applyFont="1" applyFill="1" applyBorder="1"/>
    <xf numFmtId="10" fontId="0" fillId="5" borderId="13" xfId="1" applyNumberFormat="1" applyFont="1" applyFill="1" applyBorder="1"/>
    <xf numFmtId="0" fontId="0" fillId="0" borderId="1" xfId="0" applyNumberFormat="1" applyFill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/>
    <xf numFmtId="49" fontId="2" fillId="0" borderId="1" xfId="0" applyNumberFormat="1" applyFont="1" applyBorder="1"/>
    <xf numFmtId="49" fontId="2" fillId="3" borderId="0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166" fontId="0" fillId="0" borderId="7" xfId="2" applyNumberFormat="1" applyFont="1" applyBorder="1"/>
    <xf numFmtId="166" fontId="0" fillId="0" borderId="4" xfId="2" applyNumberFormat="1" applyFont="1" applyBorder="1"/>
    <xf numFmtId="166" fontId="0" fillId="0" borderId="5" xfId="2" applyNumberFormat="1" applyFont="1" applyBorder="1"/>
    <xf numFmtId="166" fontId="0" fillId="2" borderId="7" xfId="2" applyNumberFormat="1" applyFont="1" applyFill="1" applyBorder="1"/>
    <xf numFmtId="166" fontId="0" fillId="2" borderId="4" xfId="2" applyNumberFormat="1" applyFont="1" applyFill="1" applyBorder="1"/>
    <xf numFmtId="166" fontId="0" fillId="2" borderId="5" xfId="2" applyNumberFormat="1" applyFont="1" applyFill="1" applyBorder="1"/>
    <xf numFmtId="3" fontId="0" fillId="5" borderId="0" xfId="0" applyNumberFormat="1" applyFill="1"/>
    <xf numFmtId="49" fontId="0" fillId="0" borderId="0" xfId="0" applyNumberFormat="1"/>
    <xf numFmtId="49" fontId="4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49" fontId="6" fillId="5" borderId="13" xfId="0" applyNumberFormat="1" applyFont="1" applyFill="1" applyBorder="1" applyAlignment="1">
      <alignment horizontal="center"/>
    </xf>
    <xf numFmtId="49" fontId="6" fillId="5" borderId="2" xfId="0" applyNumberFormat="1" applyFont="1" applyFill="1" applyBorder="1"/>
    <xf numFmtId="10" fontId="7" fillId="0" borderId="0" xfId="0" applyNumberFormat="1" applyFont="1" applyBorder="1"/>
    <xf numFmtId="10" fontId="7" fillId="0" borderId="2" xfId="0" applyNumberFormat="1" applyFont="1" applyBorder="1"/>
    <xf numFmtId="10" fontId="7" fillId="0" borderId="8" xfId="0" applyNumberFormat="1" applyFont="1" applyBorder="1"/>
    <xf numFmtId="10" fontId="7" fillId="5" borderId="2" xfId="0" applyNumberFormat="1" applyFont="1" applyFill="1" applyBorder="1"/>
    <xf numFmtId="10" fontId="7" fillId="5" borderId="0" xfId="0" applyNumberFormat="1" applyFont="1" applyFill="1" applyBorder="1"/>
    <xf numFmtId="49" fontId="6" fillId="5" borderId="3" xfId="0" applyNumberFormat="1" applyFont="1" applyFill="1" applyBorder="1"/>
    <xf numFmtId="10" fontId="7" fillId="0" borderId="1" xfId="0" applyNumberFormat="1" applyFont="1" applyBorder="1"/>
    <xf numFmtId="10" fontId="7" fillId="0" borderId="3" xfId="0" applyNumberFormat="1" applyFont="1" applyBorder="1"/>
    <xf numFmtId="10" fontId="7" fillId="0" borderId="6" xfId="0" applyNumberFormat="1" applyFont="1" applyBorder="1"/>
    <xf numFmtId="10" fontId="7" fillId="5" borderId="13" xfId="0" applyNumberFormat="1" applyFont="1" applyFill="1" applyBorder="1"/>
    <xf numFmtId="10" fontId="7" fillId="5" borderId="3" xfId="0" applyNumberFormat="1" applyFont="1" applyFill="1" applyBorder="1"/>
    <xf numFmtId="10" fontId="7" fillId="5" borderId="1" xfId="0" applyNumberFormat="1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10" fontId="6" fillId="5" borderId="0" xfId="0" applyNumberFormat="1" applyFont="1" applyFill="1" applyBorder="1"/>
    <xf numFmtId="10" fontId="6" fillId="5" borderId="2" xfId="0" applyNumberFormat="1" applyFont="1" applyFill="1" applyBorder="1"/>
    <xf numFmtId="10" fontId="6" fillId="5" borderId="8" xfId="0" applyNumberFormat="1" applyFont="1" applyFill="1" applyBorder="1"/>
    <xf numFmtId="0" fontId="8" fillId="5" borderId="14" xfId="0" applyFont="1" applyFill="1" applyBorder="1"/>
    <xf numFmtId="0" fontId="8" fillId="5" borderId="14" xfId="0" applyFont="1" applyFill="1" applyBorder="1" applyAlignment="1">
      <alignment horizontal="center"/>
    </xf>
    <xf numFmtId="49" fontId="8" fillId="5" borderId="14" xfId="0" applyNumberFormat="1" applyFont="1" applyFill="1" applyBorder="1"/>
    <xf numFmtId="10" fontId="9" fillId="0" borderId="14" xfId="1" applyNumberFormat="1" applyFont="1" applyBorder="1" applyAlignment="1">
      <alignment horizontal="center"/>
    </xf>
    <xf numFmtId="1" fontId="4" fillId="0" borderId="0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166" fontId="4" fillId="0" borderId="1" xfId="2" applyNumberFormat="1" applyFont="1" applyBorder="1" applyAlignment="1">
      <alignment horizontal="center"/>
    </xf>
    <xf numFmtId="166" fontId="4" fillId="0" borderId="3" xfId="2" applyNumberFormat="1" applyFont="1" applyBorder="1" applyAlignment="1">
      <alignment horizontal="center"/>
    </xf>
    <xf numFmtId="49" fontId="4" fillId="0" borderId="2" xfId="0" applyNumberFormat="1" applyFont="1" applyBorder="1"/>
    <xf numFmtId="166" fontId="5" fillId="0" borderId="0" xfId="2" applyNumberFormat="1" applyFont="1" applyBorder="1"/>
    <xf numFmtId="166" fontId="5" fillId="0" borderId="2" xfId="2" applyNumberFormat="1" applyFont="1" applyBorder="1"/>
    <xf numFmtId="0" fontId="4" fillId="0" borderId="2" xfId="0" applyFont="1" applyBorder="1"/>
    <xf numFmtId="0" fontId="4" fillId="0" borderId="3" xfId="0" applyFont="1" applyBorder="1"/>
    <xf numFmtId="166" fontId="5" fillId="0" borderId="1" xfId="2" applyNumberFormat="1" applyFont="1" applyBorder="1"/>
    <xf numFmtId="166" fontId="5" fillId="0" borderId="3" xfId="2" applyNumberFormat="1" applyFont="1" applyBorder="1"/>
    <xf numFmtId="166" fontId="4" fillId="0" borderId="0" xfId="2" applyNumberFormat="1" applyFont="1" applyBorder="1"/>
    <xf numFmtId="166" fontId="4" fillId="0" borderId="2" xfId="2" applyNumberFormat="1" applyFont="1" applyBorder="1"/>
    <xf numFmtId="49" fontId="4" fillId="3" borderId="3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10" fontId="5" fillId="0" borderId="0" xfId="1" applyNumberFormat="1" applyFont="1"/>
    <xf numFmtId="10" fontId="5" fillId="0" borderId="2" xfId="1" applyNumberFormat="1" applyFont="1" applyBorder="1"/>
    <xf numFmtId="10" fontId="5" fillId="0" borderId="0" xfId="1" applyNumberFormat="1" applyFont="1" applyBorder="1"/>
    <xf numFmtId="10" fontId="5" fillId="0" borderId="0" xfId="1" applyNumberFormat="1" applyFont="1" applyFill="1"/>
    <xf numFmtId="0" fontId="5" fillId="0" borderId="2" xfId="0" applyFont="1" applyBorder="1"/>
    <xf numFmtId="10" fontId="5" fillId="0" borderId="0" xfId="1" applyNumberFormat="1" applyFont="1" applyFill="1" applyBorder="1"/>
    <xf numFmtId="10" fontId="4" fillId="5" borderId="0" xfId="1" applyNumberFormat="1" applyFont="1" applyFill="1" applyBorder="1"/>
    <xf numFmtId="10" fontId="5" fillId="0" borderId="1" xfId="1" applyNumberFormat="1" applyFont="1" applyFill="1" applyBorder="1"/>
    <xf numFmtId="10" fontId="4" fillId="5" borderId="1" xfId="1" applyNumberFormat="1" applyFont="1" applyFill="1" applyBorder="1"/>
    <xf numFmtId="0" fontId="4" fillId="3" borderId="2" xfId="0" applyFont="1" applyFill="1" applyBorder="1"/>
    <xf numFmtId="10" fontId="4" fillId="3" borderId="0" xfId="1" applyNumberFormat="1" applyFont="1" applyFill="1" applyBorder="1"/>
    <xf numFmtId="10" fontId="4" fillId="3" borderId="2" xfId="1" applyNumberFormat="1" applyFont="1" applyFill="1" applyBorder="1"/>
    <xf numFmtId="10" fontId="5" fillId="0" borderId="2" xfId="1" applyNumberFormat="1" applyFont="1" applyFill="1" applyBorder="1"/>
    <xf numFmtId="10" fontId="5" fillId="0" borderId="3" xfId="1" applyNumberFormat="1" applyFont="1" applyFill="1" applyBorder="1"/>
    <xf numFmtId="166" fontId="2" fillId="0" borderId="0" xfId="0" applyNumberFormat="1" applyFont="1"/>
    <xf numFmtId="166" fontId="0" fillId="0" borderId="0" xfId="1" applyNumberFormat="1" applyFont="1"/>
    <xf numFmtId="0" fontId="0" fillId="0" borderId="0" xfId="0" applyAlignment="1">
      <alignment horizontal="center"/>
    </xf>
    <xf numFmtId="166" fontId="0" fillId="0" borderId="0" xfId="0" applyNumberFormat="1"/>
    <xf numFmtId="10" fontId="2" fillId="0" borderId="0" xfId="1" applyNumberFormat="1" applyFont="1"/>
    <xf numFmtId="10" fontId="2" fillId="6" borderId="0" xfId="1" applyNumberFormat="1" applyFont="1" applyFill="1"/>
    <xf numFmtId="10" fontId="0" fillId="3" borderId="0" xfId="1" applyNumberFormat="1" applyFont="1" applyFill="1"/>
    <xf numFmtId="10" fontId="0" fillId="5" borderId="0" xfId="1" applyNumberFormat="1" applyFont="1" applyFill="1"/>
    <xf numFmtId="3" fontId="0" fillId="3" borderId="0" xfId="0" applyNumberFormat="1" applyFill="1"/>
    <xf numFmtId="14" fontId="0" fillId="0" borderId="0" xfId="0" applyNumberFormat="1"/>
    <xf numFmtId="166" fontId="0" fillId="0" borderId="1" xfId="0" applyNumberFormat="1" applyBorder="1"/>
    <xf numFmtId="166" fontId="0" fillId="0" borderId="0" xfId="0" applyNumberFormat="1" applyBorder="1"/>
    <xf numFmtId="166" fontId="0" fillId="0" borderId="17" xfId="0" applyNumberFormat="1" applyBorder="1"/>
    <xf numFmtId="166" fontId="0" fillId="0" borderId="18" xfId="0" applyNumberFormat="1" applyBorder="1"/>
    <xf numFmtId="166" fontId="0" fillId="0" borderId="19" xfId="0" applyNumberFormat="1" applyBorder="1"/>
    <xf numFmtId="166" fontId="0" fillId="0" borderId="20" xfId="0" applyNumberFormat="1" applyBorder="1"/>
    <xf numFmtId="166" fontId="0" fillId="0" borderId="23" xfId="0" applyNumberFormat="1" applyBorder="1"/>
    <xf numFmtId="166" fontId="0" fillId="0" borderId="24" xfId="0" applyNumberFormat="1" applyBorder="1"/>
    <xf numFmtId="166" fontId="2" fillId="0" borderId="27" xfId="2" applyNumberFormat="1" applyFont="1" applyBorder="1"/>
    <xf numFmtId="166" fontId="2" fillId="0" borderId="28" xfId="2" applyNumberFormat="1" applyFont="1" applyBorder="1"/>
    <xf numFmtId="166" fontId="2" fillId="6" borderId="27" xfId="2" applyNumberFormat="1" applyFont="1" applyFill="1" applyBorder="1"/>
    <xf numFmtId="166" fontId="0" fillId="6" borderId="23" xfId="0" applyNumberFormat="1" applyFill="1" applyBorder="1"/>
    <xf numFmtId="166" fontId="0" fillId="6" borderId="17" xfId="0" applyNumberFormat="1" applyFill="1" applyBorder="1"/>
    <xf numFmtId="166" fontId="0" fillId="6" borderId="18" xfId="0" applyNumberFormat="1" applyFill="1" applyBorder="1"/>
    <xf numFmtId="166" fontId="2" fillId="6" borderId="28" xfId="2" applyNumberFormat="1" applyFont="1" applyFill="1" applyBorder="1"/>
    <xf numFmtId="166" fontId="0" fillId="6" borderId="24" xfId="0" applyNumberFormat="1" applyFill="1" applyBorder="1"/>
    <xf numFmtId="166" fontId="0" fillId="6" borderId="19" xfId="0" applyNumberFormat="1" applyFill="1" applyBorder="1"/>
    <xf numFmtId="166" fontId="0" fillId="6" borderId="20" xfId="0" applyNumberFormat="1" applyFill="1" applyBorder="1"/>
    <xf numFmtId="166" fontId="2" fillId="5" borderId="27" xfId="2" applyNumberFormat="1" applyFont="1" applyFill="1" applyBorder="1"/>
    <xf numFmtId="166" fontId="0" fillId="5" borderId="23" xfId="0" applyNumberFormat="1" applyFill="1" applyBorder="1"/>
    <xf numFmtId="166" fontId="0" fillId="5" borderId="17" xfId="0" applyNumberFormat="1" applyFill="1" applyBorder="1"/>
    <xf numFmtId="166" fontId="0" fillId="5" borderId="18" xfId="0" applyNumberFormat="1" applyFill="1" applyBorder="1"/>
    <xf numFmtId="166" fontId="2" fillId="5" borderId="28" xfId="2" applyNumberFormat="1" applyFont="1" applyFill="1" applyBorder="1"/>
    <xf numFmtId="166" fontId="0" fillId="5" borderId="24" xfId="0" applyNumberFormat="1" applyFill="1" applyBorder="1"/>
    <xf numFmtId="166" fontId="0" fillId="5" borderId="19" xfId="0" applyNumberFormat="1" applyFill="1" applyBorder="1"/>
    <xf numFmtId="166" fontId="0" fillId="5" borderId="20" xfId="0" applyNumberFormat="1" applyFill="1" applyBorder="1"/>
    <xf numFmtId="0" fontId="2" fillId="7" borderId="15" xfId="0" applyFont="1" applyFill="1" applyBorder="1"/>
    <xf numFmtId="166" fontId="0" fillId="7" borderId="25" xfId="0" applyNumberFormat="1" applyFill="1" applyBorder="1"/>
    <xf numFmtId="166" fontId="0" fillId="7" borderId="21" xfId="0" applyNumberFormat="1" applyFill="1" applyBorder="1"/>
    <xf numFmtId="166" fontId="0" fillId="7" borderId="22" xfId="0" applyNumberFormat="1" applyFill="1" applyBorder="1"/>
    <xf numFmtId="0" fontId="0" fillId="7" borderId="26" xfId="0" applyFill="1" applyBorder="1"/>
    <xf numFmtId="0" fontId="2" fillId="7" borderId="16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166" fontId="0" fillId="8" borderId="0" xfId="0" applyNumberFormat="1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166" fontId="0" fillId="0" borderId="0" xfId="0" applyNumberFormat="1" applyFont="1" applyBorder="1"/>
    <xf numFmtId="166" fontId="0" fillId="8" borderId="1" xfId="0" applyNumberFormat="1" applyFont="1" applyFill="1" applyBorder="1"/>
    <xf numFmtId="49" fontId="2" fillId="8" borderId="2" xfId="0" applyNumberFormat="1" applyFont="1" applyFill="1" applyBorder="1"/>
    <xf numFmtId="166" fontId="0" fillId="0" borderId="0" xfId="0" applyNumberFormat="1" applyFont="1" applyFill="1" applyBorder="1"/>
    <xf numFmtId="166" fontId="2" fillId="0" borderId="0" xfId="0" applyNumberFormat="1" applyFont="1" applyBorder="1"/>
    <xf numFmtId="49" fontId="2" fillId="0" borderId="5" xfId="0" applyNumberFormat="1" applyFont="1" applyBorder="1"/>
    <xf numFmtId="49" fontId="2" fillId="6" borderId="2" xfId="0" applyNumberFormat="1" applyFont="1" applyFill="1" applyBorder="1"/>
    <xf numFmtId="166" fontId="0" fillId="6" borderId="0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49" fontId="2" fillId="5" borderId="0" xfId="0" applyNumberFormat="1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čiarky" xfId="2" builtinId="3"/>
    <cellStyle name="normálne" xfId="0" builtinId="0"/>
    <cellStyle name="percentá" xfId="1" builtinId="5"/>
  </cellStyles>
  <dxfs count="10"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Papierová a elektronická</a:t>
            </a:r>
            <a:r>
              <a:rPr lang="sk-SK" baseline="0"/>
              <a:t> forma potvrdenia</a:t>
            </a:r>
            <a:endParaRPr lang="sk-SK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pap.vs.elektr.!$B$3</c:f>
              <c:strCache>
                <c:ptCount val="1"/>
                <c:pt idx="0">
                  <c:v>papierovo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pap.vs.elektr.!$C$2:$AT$2</c:f>
              <c:numCache>
                <c:formatCode>d/m/yyyy</c:formatCode>
                <c:ptCount val="44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</c:numCache>
            </c:numRef>
          </c:cat>
          <c:val>
            <c:numRef>
              <c:f>pap.vs.elektr.!$C$3:$AT$3</c:f>
              <c:numCache>
                <c:formatCode>_-* #,##0_-;\-* #,##0_-;_-* "-"??_-;_-@_-</c:formatCode>
                <c:ptCount val="44"/>
                <c:pt idx="0">
                  <c:v>60201</c:v>
                </c:pt>
                <c:pt idx="1">
                  <c:v>54391</c:v>
                </c:pt>
                <c:pt idx="2">
                  <c:v>63260</c:v>
                </c:pt>
                <c:pt idx="3">
                  <c:v>52527</c:v>
                </c:pt>
                <c:pt idx="4">
                  <c:v>61500</c:v>
                </c:pt>
                <c:pt idx="5">
                  <c:v>61120</c:v>
                </c:pt>
                <c:pt idx="6">
                  <c:v>51150</c:v>
                </c:pt>
                <c:pt idx="7">
                  <c:v>53344</c:v>
                </c:pt>
                <c:pt idx="8">
                  <c:v>52203</c:v>
                </c:pt>
                <c:pt idx="9">
                  <c:v>61257</c:v>
                </c:pt>
                <c:pt idx="10">
                  <c:v>54463</c:v>
                </c:pt>
                <c:pt idx="11">
                  <c:v>46137</c:v>
                </c:pt>
                <c:pt idx="12">
                  <c:v>59901</c:v>
                </c:pt>
                <c:pt idx="13">
                  <c:v>53704</c:v>
                </c:pt>
                <c:pt idx="14">
                  <c:v>51560</c:v>
                </c:pt>
                <c:pt idx="15">
                  <c:v>51270</c:v>
                </c:pt>
                <c:pt idx="16">
                  <c:v>48220</c:v>
                </c:pt>
                <c:pt idx="17">
                  <c:v>49853</c:v>
                </c:pt>
                <c:pt idx="18">
                  <c:v>44752</c:v>
                </c:pt>
                <c:pt idx="19">
                  <c:v>49027</c:v>
                </c:pt>
                <c:pt idx="20">
                  <c:v>45866</c:v>
                </c:pt>
                <c:pt idx="21">
                  <c:v>46944</c:v>
                </c:pt>
                <c:pt idx="22">
                  <c:v>43507</c:v>
                </c:pt>
                <c:pt idx="23">
                  <c:v>35123</c:v>
                </c:pt>
                <c:pt idx="24">
                  <c:v>47786</c:v>
                </c:pt>
                <c:pt idx="25">
                  <c:v>42075</c:v>
                </c:pt>
                <c:pt idx="26">
                  <c:v>43212</c:v>
                </c:pt>
                <c:pt idx="27">
                  <c:v>38854</c:v>
                </c:pt>
                <c:pt idx="28">
                  <c:v>41408</c:v>
                </c:pt>
                <c:pt idx="29">
                  <c:v>41210</c:v>
                </c:pt>
                <c:pt idx="30">
                  <c:v>38302</c:v>
                </c:pt>
                <c:pt idx="31">
                  <c:v>41123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FA-44FA-9FA0-F01B27968632}"/>
            </c:ext>
          </c:extLst>
        </c:ser>
        <c:ser>
          <c:idx val="1"/>
          <c:order val="1"/>
          <c:tx>
            <c:strRef>
              <c:f>pap.vs.elektr.!$B$4</c:f>
              <c:strCache>
                <c:ptCount val="1"/>
                <c:pt idx="0">
                  <c:v>elektronicky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pap.vs.elektr.!$C$2:$AT$2</c:f>
              <c:numCache>
                <c:formatCode>d/m/yyyy</c:formatCode>
                <c:ptCount val="44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</c:numCache>
            </c:numRef>
          </c:cat>
          <c:val>
            <c:numRef>
              <c:f>pap.vs.elektr.!$C$4:$AT$4</c:f>
              <c:numCache>
                <c:formatCode>_-* #,##0_-;\-* #,##0_-;_-* "-"??_-;_-@_-</c:formatCode>
                <c:ptCount val="44"/>
                <c:pt idx="0">
                  <c:v>241</c:v>
                </c:pt>
                <c:pt idx="1">
                  <c:v>896</c:v>
                </c:pt>
                <c:pt idx="2">
                  <c:v>3013</c:v>
                </c:pt>
                <c:pt idx="3">
                  <c:v>2737</c:v>
                </c:pt>
                <c:pt idx="4">
                  <c:v>2895</c:v>
                </c:pt>
                <c:pt idx="5">
                  <c:v>1676</c:v>
                </c:pt>
                <c:pt idx="6">
                  <c:v>1417</c:v>
                </c:pt>
                <c:pt idx="7">
                  <c:v>1528</c:v>
                </c:pt>
                <c:pt idx="8">
                  <c:v>1723</c:v>
                </c:pt>
                <c:pt idx="9">
                  <c:v>2348</c:v>
                </c:pt>
                <c:pt idx="10">
                  <c:v>2450</c:v>
                </c:pt>
                <c:pt idx="11">
                  <c:v>1791</c:v>
                </c:pt>
                <c:pt idx="12">
                  <c:v>2843</c:v>
                </c:pt>
                <c:pt idx="13">
                  <c:v>5286</c:v>
                </c:pt>
                <c:pt idx="14">
                  <c:v>12906</c:v>
                </c:pt>
                <c:pt idx="15">
                  <c:v>19206</c:v>
                </c:pt>
                <c:pt idx="16">
                  <c:v>11462</c:v>
                </c:pt>
                <c:pt idx="17">
                  <c:v>6768</c:v>
                </c:pt>
                <c:pt idx="18">
                  <c:v>5501</c:v>
                </c:pt>
                <c:pt idx="19">
                  <c:v>4450</c:v>
                </c:pt>
                <c:pt idx="20">
                  <c:v>15267</c:v>
                </c:pt>
                <c:pt idx="21">
                  <c:v>23504</c:v>
                </c:pt>
                <c:pt idx="22">
                  <c:v>20496</c:v>
                </c:pt>
                <c:pt idx="23">
                  <c:v>20979</c:v>
                </c:pt>
                <c:pt idx="24">
                  <c:v>29951</c:v>
                </c:pt>
                <c:pt idx="25">
                  <c:v>38484</c:v>
                </c:pt>
                <c:pt idx="26">
                  <c:v>46612</c:v>
                </c:pt>
                <c:pt idx="27">
                  <c:v>42402</c:v>
                </c:pt>
                <c:pt idx="28">
                  <c:v>40959</c:v>
                </c:pt>
                <c:pt idx="29">
                  <c:v>33686</c:v>
                </c:pt>
                <c:pt idx="30">
                  <c:v>37455</c:v>
                </c:pt>
                <c:pt idx="31">
                  <c:v>34516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FA-44FA-9FA0-F01B27968632}"/>
            </c:ext>
          </c:extLst>
        </c:ser>
        <c:dLbls/>
        <c:overlap val="100"/>
        <c:axId val="110856448"/>
        <c:axId val="115806592"/>
      </c:barChart>
      <c:dateAx>
        <c:axId val="110856448"/>
        <c:scaling>
          <c:orientation val="minMax"/>
        </c:scaling>
        <c:axPos val="b"/>
        <c:numFmt formatCode="d/m/yyyy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5806592"/>
        <c:crosses val="autoZero"/>
        <c:auto val="1"/>
        <c:lblOffset val="100"/>
        <c:baseTimeUnit val="months"/>
      </c:dateAx>
      <c:valAx>
        <c:axId val="115806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085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Prognóza</a:t>
            </a:r>
            <a:r>
              <a:rPr lang="sk-SK" baseline="0"/>
              <a:t> vývoja poskytovanie elektronických a papierových potvrdení</a:t>
            </a:r>
            <a:endParaRPr lang="sk-SK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pap.vs.elektr.!$B$6</c:f>
              <c:strCache>
                <c:ptCount val="1"/>
                <c:pt idx="0">
                  <c:v>papierovo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pap.vs.elektr.!$C$2:$AX$2</c:f>
              <c:numCache>
                <c:formatCode>d/m/yyyy</c:formatCode>
                <c:ptCount val="48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numCache>
            </c:numRef>
          </c:cat>
          <c:val>
            <c:numRef>
              <c:f>pap.vs.elektr.!$C$6:$AX$6</c:f>
              <c:numCache>
                <c:formatCode>0.00%</c:formatCode>
                <c:ptCount val="48"/>
                <c:pt idx="0">
                  <c:v>0.99601270639621453</c:v>
                </c:pt>
                <c:pt idx="1">
                  <c:v>0.98379365854540846</c:v>
                </c:pt>
                <c:pt idx="2">
                  <c:v>0.954536538258416</c:v>
                </c:pt>
                <c:pt idx="3">
                  <c:v>0.95047408801389688</c:v>
                </c:pt>
                <c:pt idx="4">
                  <c:v>0.9550430934078733</c:v>
                </c:pt>
                <c:pt idx="5">
                  <c:v>0.97331040193642904</c:v>
                </c:pt>
                <c:pt idx="6">
                  <c:v>0.97304392489584723</c:v>
                </c:pt>
                <c:pt idx="7">
                  <c:v>0.97215337512756961</c:v>
                </c:pt>
                <c:pt idx="8">
                  <c:v>0.96804880762526424</c:v>
                </c:pt>
                <c:pt idx="9">
                  <c:v>0.9630846631554123</c:v>
                </c:pt>
                <c:pt idx="10">
                  <c:v>0.95695183877145817</c:v>
                </c:pt>
                <c:pt idx="11">
                  <c:v>0.9626314471707561</c:v>
                </c:pt>
                <c:pt idx="12">
                  <c:v>0.95468889455565475</c:v>
                </c:pt>
                <c:pt idx="13">
                  <c:v>0.91039159179521956</c:v>
                </c:pt>
                <c:pt idx="14">
                  <c:v>0.79980144572332701</c:v>
                </c:pt>
                <c:pt idx="15">
                  <c:v>0.72748169589647538</c:v>
                </c:pt>
                <c:pt idx="16">
                  <c:v>0.80794879528165942</c:v>
                </c:pt>
                <c:pt idx="17">
                  <c:v>0.88046837745712725</c:v>
                </c:pt>
                <c:pt idx="18">
                  <c:v>0.890533898473723</c:v>
                </c:pt>
                <c:pt idx="19">
                  <c:v>0.91678665594554665</c:v>
                </c:pt>
                <c:pt idx="20">
                  <c:v>0.75026581388120983</c:v>
                </c:pt>
                <c:pt idx="21">
                  <c:v>0.66636384283443106</c:v>
                </c:pt>
                <c:pt idx="22">
                  <c:v>0.67976501101510867</c:v>
                </c:pt>
                <c:pt idx="23">
                  <c:v>0.62605611208156575</c:v>
                </c:pt>
                <c:pt idx="24">
                  <c:v>0.61471371419015397</c:v>
                </c:pt>
                <c:pt idx="25">
                  <c:v>0.5222880125125684</c:v>
                </c:pt>
                <c:pt idx="26">
                  <c:v>0.48107410046312787</c:v>
                </c:pt>
                <c:pt idx="27">
                  <c:v>0.47816776607265926</c:v>
                </c:pt>
                <c:pt idx="28">
                  <c:v>0.50272560612866801</c:v>
                </c:pt>
                <c:pt idx="29">
                  <c:v>0.55022965178380689</c:v>
                </c:pt>
                <c:pt idx="30">
                  <c:v>0.50559024248584294</c:v>
                </c:pt>
                <c:pt idx="31">
                  <c:v>0.54367455942040477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B3-428D-811D-78D9E73967D1}"/>
            </c:ext>
          </c:extLst>
        </c:ser>
        <c:ser>
          <c:idx val="1"/>
          <c:order val="1"/>
          <c:tx>
            <c:strRef>
              <c:f>pap.vs.elektr.!$B$7</c:f>
              <c:strCache>
                <c:ptCount val="1"/>
                <c:pt idx="0">
                  <c:v>elektronicky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pap.vs.elektr.!$C$2:$AX$2</c:f>
              <c:numCache>
                <c:formatCode>d/m/yyyy</c:formatCode>
                <c:ptCount val="48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numCache>
            </c:numRef>
          </c:cat>
          <c:val>
            <c:numRef>
              <c:f>pap.vs.elektr.!$C$7:$AX$7</c:f>
              <c:numCache>
                <c:formatCode>0.00%</c:formatCode>
                <c:ptCount val="48"/>
                <c:pt idx="0">
                  <c:v>3.9872936037854472E-3</c:v>
                </c:pt>
                <c:pt idx="1">
                  <c:v>1.6206341454591495E-2</c:v>
                </c:pt>
                <c:pt idx="2">
                  <c:v>4.5463461741584055E-2</c:v>
                </c:pt>
                <c:pt idx="3">
                  <c:v>4.9525911986103066E-2</c:v>
                </c:pt>
                <c:pt idx="4">
                  <c:v>4.4956906592126721E-2</c:v>
                </c:pt>
                <c:pt idx="5">
                  <c:v>2.6689598063570928E-2</c:v>
                </c:pt>
                <c:pt idx="6">
                  <c:v>2.6956075104152797E-2</c:v>
                </c:pt>
                <c:pt idx="7">
                  <c:v>2.7846624872430382E-2</c:v>
                </c:pt>
                <c:pt idx="8">
                  <c:v>3.1951192374735746E-2</c:v>
                </c:pt>
                <c:pt idx="9">
                  <c:v>3.6915336844587691E-2</c:v>
                </c:pt>
                <c:pt idx="10">
                  <c:v>4.3048161228541812E-2</c:v>
                </c:pt>
                <c:pt idx="11">
                  <c:v>3.7368552829243867E-2</c:v>
                </c:pt>
                <c:pt idx="12">
                  <c:v>4.5311105444345273E-2</c:v>
                </c:pt>
                <c:pt idx="13">
                  <c:v>8.9608408204780471E-2</c:v>
                </c:pt>
                <c:pt idx="14">
                  <c:v>0.20019855427667296</c:v>
                </c:pt>
                <c:pt idx="15">
                  <c:v>0.27251830410352462</c:v>
                </c:pt>
                <c:pt idx="16">
                  <c:v>0.19205120471834053</c:v>
                </c:pt>
                <c:pt idx="17">
                  <c:v>0.11953162254287279</c:v>
                </c:pt>
                <c:pt idx="18">
                  <c:v>0.10946610152627703</c:v>
                </c:pt>
                <c:pt idx="19">
                  <c:v>8.3213344054453312E-2</c:v>
                </c:pt>
                <c:pt idx="20">
                  <c:v>0.24973418611879017</c:v>
                </c:pt>
                <c:pt idx="21">
                  <c:v>0.33363615716556894</c:v>
                </c:pt>
                <c:pt idx="22">
                  <c:v>0.32023498898489133</c:v>
                </c:pt>
                <c:pt idx="23">
                  <c:v>0.3739438879184343</c:v>
                </c:pt>
                <c:pt idx="24">
                  <c:v>0.38528628580984603</c:v>
                </c:pt>
                <c:pt idx="25">
                  <c:v>0.47771198748743154</c:v>
                </c:pt>
                <c:pt idx="26">
                  <c:v>0.51892589953687207</c:v>
                </c:pt>
                <c:pt idx="27">
                  <c:v>0.52183223392734079</c:v>
                </c:pt>
                <c:pt idx="28">
                  <c:v>0.49727439387133199</c:v>
                </c:pt>
                <c:pt idx="29">
                  <c:v>0.44977034821619311</c:v>
                </c:pt>
                <c:pt idx="30">
                  <c:v>0.49440975751415711</c:v>
                </c:pt>
                <c:pt idx="31">
                  <c:v>0.45632544057959518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B3-428D-811D-78D9E73967D1}"/>
            </c:ext>
          </c:extLst>
        </c:ser>
        <c:dLbls/>
        <c:marker val="1"/>
        <c:axId val="120949376"/>
        <c:axId val="139604352"/>
      </c:lineChart>
      <c:dateAx>
        <c:axId val="120949376"/>
        <c:scaling>
          <c:orientation val="minMax"/>
        </c:scaling>
        <c:axPos val="b"/>
        <c:numFmt formatCode="d/m/yyyy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9604352"/>
        <c:crosses val="autoZero"/>
        <c:auto val="1"/>
        <c:lblOffset val="100"/>
        <c:baseTimeUnit val="months"/>
      </c:dateAx>
      <c:valAx>
        <c:axId val="1396043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094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Prognóza</a:t>
            </a:r>
            <a:r>
              <a:rPr lang="sk-SK" baseline="0"/>
              <a:t> vývoja poskytovania papierových a elektronických potvrdení po výpisoch/odpisoch</a:t>
            </a:r>
            <a:endParaRPr lang="sk-SK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pap.vs.elektr.!$B$10</c:f>
              <c:strCache>
                <c:ptCount val="1"/>
                <c:pt idx="0">
                  <c:v>OR pap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pap.vs.elektr.!$B$9:$AT$9</c:f>
              <c:numCache>
                <c:formatCode>d/m/yyyy</c:formatCode>
                <c:ptCount val="45"/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  <c:pt idx="13">
                  <c:v>43131</c:v>
                </c:pt>
                <c:pt idx="14">
                  <c:v>43159</c:v>
                </c:pt>
                <c:pt idx="15">
                  <c:v>43190</c:v>
                </c:pt>
                <c:pt idx="16">
                  <c:v>43220</c:v>
                </c:pt>
                <c:pt idx="17">
                  <c:v>43251</c:v>
                </c:pt>
                <c:pt idx="18">
                  <c:v>43281</c:v>
                </c:pt>
                <c:pt idx="19">
                  <c:v>43312</c:v>
                </c:pt>
                <c:pt idx="20">
                  <c:v>43343</c:v>
                </c:pt>
                <c:pt idx="21">
                  <c:v>43373</c:v>
                </c:pt>
                <c:pt idx="22">
                  <c:v>43404</c:v>
                </c:pt>
                <c:pt idx="23">
                  <c:v>43434</c:v>
                </c:pt>
                <c:pt idx="24">
                  <c:v>43465</c:v>
                </c:pt>
                <c:pt idx="25">
                  <c:v>43496</c:v>
                </c:pt>
                <c:pt idx="26">
                  <c:v>43524</c:v>
                </c:pt>
                <c:pt idx="27">
                  <c:v>43555</c:v>
                </c:pt>
                <c:pt idx="28">
                  <c:v>43585</c:v>
                </c:pt>
                <c:pt idx="29">
                  <c:v>43616</c:v>
                </c:pt>
                <c:pt idx="30">
                  <c:v>43646</c:v>
                </c:pt>
                <c:pt idx="31">
                  <c:v>43677</c:v>
                </c:pt>
                <c:pt idx="32">
                  <c:v>43708</c:v>
                </c:pt>
                <c:pt idx="33">
                  <c:v>43738</c:v>
                </c:pt>
                <c:pt idx="34">
                  <c:v>43769</c:v>
                </c:pt>
                <c:pt idx="35">
                  <c:v>43799</c:v>
                </c:pt>
                <c:pt idx="36">
                  <c:v>43830</c:v>
                </c:pt>
                <c:pt idx="37">
                  <c:v>43861</c:v>
                </c:pt>
                <c:pt idx="38">
                  <c:v>43890</c:v>
                </c:pt>
                <c:pt idx="39">
                  <c:v>43921</c:v>
                </c:pt>
                <c:pt idx="40">
                  <c:v>43951</c:v>
                </c:pt>
                <c:pt idx="41">
                  <c:v>43982</c:v>
                </c:pt>
                <c:pt idx="42">
                  <c:v>44012</c:v>
                </c:pt>
                <c:pt idx="43">
                  <c:v>44043</c:v>
                </c:pt>
                <c:pt idx="44">
                  <c:v>44074</c:v>
                </c:pt>
              </c:numCache>
            </c:numRef>
          </c:cat>
          <c:val>
            <c:numRef>
              <c:f>pap.vs.elektr.!$C$10:$AT$10</c:f>
              <c:numCache>
                <c:formatCode>_-* #,##0_-;\-* #,##0_-;_-* "-"??_-;_-@_-</c:formatCode>
                <c:ptCount val="44"/>
                <c:pt idx="0">
                  <c:v>23449</c:v>
                </c:pt>
                <c:pt idx="1">
                  <c:v>21086</c:v>
                </c:pt>
                <c:pt idx="2">
                  <c:v>26318</c:v>
                </c:pt>
                <c:pt idx="3">
                  <c:v>21162</c:v>
                </c:pt>
                <c:pt idx="4">
                  <c:v>25022</c:v>
                </c:pt>
                <c:pt idx="5">
                  <c:v>24513</c:v>
                </c:pt>
                <c:pt idx="6">
                  <c:v>21315</c:v>
                </c:pt>
                <c:pt idx="7">
                  <c:v>19755</c:v>
                </c:pt>
                <c:pt idx="8">
                  <c:v>19896</c:v>
                </c:pt>
                <c:pt idx="9">
                  <c:v>25881</c:v>
                </c:pt>
                <c:pt idx="10">
                  <c:v>20899</c:v>
                </c:pt>
                <c:pt idx="11">
                  <c:v>19256</c:v>
                </c:pt>
                <c:pt idx="12">
                  <c:v>25033</c:v>
                </c:pt>
                <c:pt idx="13">
                  <c:v>22035</c:v>
                </c:pt>
                <c:pt idx="14">
                  <c:v>21789</c:v>
                </c:pt>
                <c:pt idx="15">
                  <c:v>23076</c:v>
                </c:pt>
                <c:pt idx="16">
                  <c:v>22024</c:v>
                </c:pt>
                <c:pt idx="17">
                  <c:v>21253</c:v>
                </c:pt>
                <c:pt idx="18">
                  <c:v>19786</c:v>
                </c:pt>
                <c:pt idx="19">
                  <c:v>18287</c:v>
                </c:pt>
                <c:pt idx="20">
                  <c:v>16521</c:v>
                </c:pt>
                <c:pt idx="21">
                  <c:v>18000</c:v>
                </c:pt>
                <c:pt idx="22">
                  <c:v>17041</c:v>
                </c:pt>
                <c:pt idx="23">
                  <c:v>15054</c:v>
                </c:pt>
                <c:pt idx="24">
                  <c:v>18747</c:v>
                </c:pt>
                <c:pt idx="25">
                  <c:v>16827</c:v>
                </c:pt>
                <c:pt idx="26">
                  <c:v>17381</c:v>
                </c:pt>
                <c:pt idx="27">
                  <c:v>16279</c:v>
                </c:pt>
                <c:pt idx="28">
                  <c:v>18002</c:v>
                </c:pt>
                <c:pt idx="29">
                  <c:v>16703</c:v>
                </c:pt>
                <c:pt idx="30">
                  <c:v>15937</c:v>
                </c:pt>
                <c:pt idx="31">
                  <c:v>14546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E7-4BD1-A6F0-5C58E2F67944}"/>
            </c:ext>
          </c:extLst>
        </c:ser>
        <c:ser>
          <c:idx val="1"/>
          <c:order val="1"/>
          <c:tx>
            <c:strRef>
              <c:f>pap.vs.elektr.!$B$11</c:f>
              <c:strCache>
                <c:ptCount val="1"/>
                <c:pt idx="0">
                  <c:v>OR elektr.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pap.vs.elektr.!$B$9:$AT$9</c:f>
              <c:numCache>
                <c:formatCode>d/m/yyyy</c:formatCode>
                <c:ptCount val="45"/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  <c:pt idx="13">
                  <c:v>43131</c:v>
                </c:pt>
                <c:pt idx="14">
                  <c:v>43159</c:v>
                </c:pt>
                <c:pt idx="15">
                  <c:v>43190</c:v>
                </c:pt>
                <c:pt idx="16">
                  <c:v>43220</c:v>
                </c:pt>
                <c:pt idx="17">
                  <c:v>43251</c:v>
                </c:pt>
                <c:pt idx="18">
                  <c:v>43281</c:v>
                </c:pt>
                <c:pt idx="19">
                  <c:v>43312</c:v>
                </c:pt>
                <c:pt idx="20">
                  <c:v>43343</c:v>
                </c:pt>
                <c:pt idx="21">
                  <c:v>43373</c:v>
                </c:pt>
                <c:pt idx="22">
                  <c:v>43404</c:v>
                </c:pt>
                <c:pt idx="23">
                  <c:v>43434</c:v>
                </c:pt>
                <c:pt idx="24">
                  <c:v>43465</c:v>
                </c:pt>
                <c:pt idx="25">
                  <c:v>43496</c:v>
                </c:pt>
                <c:pt idx="26">
                  <c:v>43524</c:v>
                </c:pt>
                <c:pt idx="27">
                  <c:v>43555</c:v>
                </c:pt>
                <c:pt idx="28">
                  <c:v>43585</c:v>
                </c:pt>
                <c:pt idx="29">
                  <c:v>43616</c:v>
                </c:pt>
                <c:pt idx="30">
                  <c:v>43646</c:v>
                </c:pt>
                <c:pt idx="31">
                  <c:v>43677</c:v>
                </c:pt>
                <c:pt idx="32">
                  <c:v>43708</c:v>
                </c:pt>
                <c:pt idx="33">
                  <c:v>43738</c:v>
                </c:pt>
                <c:pt idx="34">
                  <c:v>43769</c:v>
                </c:pt>
                <c:pt idx="35">
                  <c:v>43799</c:v>
                </c:pt>
                <c:pt idx="36">
                  <c:v>43830</c:v>
                </c:pt>
                <c:pt idx="37">
                  <c:v>43861</c:v>
                </c:pt>
                <c:pt idx="38">
                  <c:v>43890</c:v>
                </c:pt>
                <c:pt idx="39">
                  <c:v>43921</c:v>
                </c:pt>
                <c:pt idx="40">
                  <c:v>43951</c:v>
                </c:pt>
                <c:pt idx="41">
                  <c:v>43982</c:v>
                </c:pt>
                <c:pt idx="42">
                  <c:v>44012</c:v>
                </c:pt>
                <c:pt idx="43">
                  <c:v>44043</c:v>
                </c:pt>
                <c:pt idx="44">
                  <c:v>44074</c:v>
                </c:pt>
              </c:numCache>
            </c:numRef>
          </c:cat>
          <c:val>
            <c:numRef>
              <c:f>pap.vs.elektr.!$C$11:$AT$11</c:f>
              <c:numCache>
                <c:formatCode>_-* #,##0_-;\-* #,##0_-;_-* "-"??_-;_-@_-</c:formatCode>
                <c:ptCount val="44"/>
                <c:pt idx="0">
                  <c:v>241</c:v>
                </c:pt>
                <c:pt idx="1">
                  <c:v>896</c:v>
                </c:pt>
                <c:pt idx="2">
                  <c:v>3013</c:v>
                </c:pt>
                <c:pt idx="3">
                  <c:v>2737</c:v>
                </c:pt>
                <c:pt idx="4">
                  <c:v>2895</c:v>
                </c:pt>
                <c:pt idx="5">
                  <c:v>1676</c:v>
                </c:pt>
                <c:pt idx="6">
                  <c:v>1417</c:v>
                </c:pt>
                <c:pt idx="7">
                  <c:v>1528</c:v>
                </c:pt>
                <c:pt idx="8">
                  <c:v>1723</c:v>
                </c:pt>
                <c:pt idx="9">
                  <c:v>2348</c:v>
                </c:pt>
                <c:pt idx="10">
                  <c:v>2450</c:v>
                </c:pt>
                <c:pt idx="11">
                  <c:v>1791</c:v>
                </c:pt>
                <c:pt idx="12">
                  <c:v>2843</c:v>
                </c:pt>
                <c:pt idx="13">
                  <c:v>5286</c:v>
                </c:pt>
                <c:pt idx="14">
                  <c:v>12906</c:v>
                </c:pt>
                <c:pt idx="15">
                  <c:v>19206</c:v>
                </c:pt>
                <c:pt idx="16">
                  <c:v>11462</c:v>
                </c:pt>
                <c:pt idx="17">
                  <c:v>6768</c:v>
                </c:pt>
                <c:pt idx="18">
                  <c:v>5501</c:v>
                </c:pt>
                <c:pt idx="19">
                  <c:v>4450</c:v>
                </c:pt>
                <c:pt idx="20">
                  <c:v>11794</c:v>
                </c:pt>
                <c:pt idx="21">
                  <c:v>17202</c:v>
                </c:pt>
                <c:pt idx="22">
                  <c:v>14427</c:v>
                </c:pt>
                <c:pt idx="23">
                  <c:v>16573</c:v>
                </c:pt>
                <c:pt idx="24">
                  <c:v>22080</c:v>
                </c:pt>
                <c:pt idx="25">
                  <c:v>30719</c:v>
                </c:pt>
                <c:pt idx="26">
                  <c:v>37519</c:v>
                </c:pt>
                <c:pt idx="27">
                  <c:v>33344</c:v>
                </c:pt>
                <c:pt idx="28">
                  <c:v>29618</c:v>
                </c:pt>
                <c:pt idx="29">
                  <c:v>23859</c:v>
                </c:pt>
                <c:pt idx="30">
                  <c:v>26255</c:v>
                </c:pt>
                <c:pt idx="31">
                  <c:v>24305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E7-4BD1-A6F0-5C58E2F67944}"/>
            </c:ext>
          </c:extLst>
        </c:ser>
        <c:ser>
          <c:idx val="2"/>
          <c:order val="2"/>
          <c:tx>
            <c:strRef>
              <c:f>pap.vs.elektr.!$B$12</c:f>
              <c:strCache>
                <c:ptCount val="1"/>
                <c:pt idx="0">
                  <c:v>LV papier.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pap.vs.elektr.!$B$9:$AT$9</c:f>
              <c:numCache>
                <c:formatCode>d/m/yyyy</c:formatCode>
                <c:ptCount val="45"/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  <c:pt idx="13">
                  <c:v>43131</c:v>
                </c:pt>
                <c:pt idx="14">
                  <c:v>43159</c:v>
                </c:pt>
                <c:pt idx="15">
                  <c:v>43190</c:v>
                </c:pt>
                <c:pt idx="16">
                  <c:v>43220</c:v>
                </c:pt>
                <c:pt idx="17">
                  <c:v>43251</c:v>
                </c:pt>
                <c:pt idx="18">
                  <c:v>43281</c:v>
                </c:pt>
                <c:pt idx="19">
                  <c:v>43312</c:v>
                </c:pt>
                <c:pt idx="20">
                  <c:v>43343</c:v>
                </c:pt>
                <c:pt idx="21">
                  <c:v>43373</c:v>
                </c:pt>
                <c:pt idx="22">
                  <c:v>43404</c:v>
                </c:pt>
                <c:pt idx="23">
                  <c:v>43434</c:v>
                </c:pt>
                <c:pt idx="24">
                  <c:v>43465</c:v>
                </c:pt>
                <c:pt idx="25">
                  <c:v>43496</c:v>
                </c:pt>
                <c:pt idx="26">
                  <c:v>43524</c:v>
                </c:pt>
                <c:pt idx="27">
                  <c:v>43555</c:v>
                </c:pt>
                <c:pt idx="28">
                  <c:v>43585</c:v>
                </c:pt>
                <c:pt idx="29">
                  <c:v>43616</c:v>
                </c:pt>
                <c:pt idx="30">
                  <c:v>43646</c:v>
                </c:pt>
                <c:pt idx="31">
                  <c:v>43677</c:v>
                </c:pt>
                <c:pt idx="32">
                  <c:v>43708</c:v>
                </c:pt>
                <c:pt idx="33">
                  <c:v>43738</c:v>
                </c:pt>
                <c:pt idx="34">
                  <c:v>43769</c:v>
                </c:pt>
                <c:pt idx="35">
                  <c:v>43799</c:v>
                </c:pt>
                <c:pt idx="36">
                  <c:v>43830</c:v>
                </c:pt>
                <c:pt idx="37">
                  <c:v>43861</c:v>
                </c:pt>
                <c:pt idx="38">
                  <c:v>43890</c:v>
                </c:pt>
                <c:pt idx="39">
                  <c:v>43921</c:v>
                </c:pt>
                <c:pt idx="40">
                  <c:v>43951</c:v>
                </c:pt>
                <c:pt idx="41">
                  <c:v>43982</c:v>
                </c:pt>
                <c:pt idx="42">
                  <c:v>44012</c:v>
                </c:pt>
                <c:pt idx="43">
                  <c:v>44043</c:v>
                </c:pt>
                <c:pt idx="44">
                  <c:v>44074</c:v>
                </c:pt>
              </c:numCache>
            </c:numRef>
          </c:cat>
          <c:val>
            <c:numRef>
              <c:f>pap.vs.elektr.!$C$12:$AT$12</c:f>
              <c:numCache>
                <c:formatCode>_-* #,##0_-;\-* #,##0_-;_-* "-"??_-;_-@_-</c:formatCode>
                <c:ptCount val="44"/>
                <c:pt idx="0">
                  <c:v>3316</c:v>
                </c:pt>
                <c:pt idx="1">
                  <c:v>2875</c:v>
                </c:pt>
                <c:pt idx="2">
                  <c:v>3525</c:v>
                </c:pt>
                <c:pt idx="3">
                  <c:v>2647</c:v>
                </c:pt>
                <c:pt idx="4">
                  <c:v>3509</c:v>
                </c:pt>
                <c:pt idx="5">
                  <c:v>3183</c:v>
                </c:pt>
                <c:pt idx="6">
                  <c:v>2935</c:v>
                </c:pt>
                <c:pt idx="7">
                  <c:v>3036</c:v>
                </c:pt>
                <c:pt idx="8">
                  <c:v>3139</c:v>
                </c:pt>
                <c:pt idx="9">
                  <c:v>3357</c:v>
                </c:pt>
                <c:pt idx="10">
                  <c:v>2973</c:v>
                </c:pt>
                <c:pt idx="11">
                  <c:v>2271</c:v>
                </c:pt>
                <c:pt idx="12">
                  <c:v>3651</c:v>
                </c:pt>
                <c:pt idx="13">
                  <c:v>2929</c:v>
                </c:pt>
                <c:pt idx="14">
                  <c:v>3084</c:v>
                </c:pt>
                <c:pt idx="15">
                  <c:v>3147</c:v>
                </c:pt>
                <c:pt idx="16">
                  <c:v>2953</c:v>
                </c:pt>
                <c:pt idx="17">
                  <c:v>2820</c:v>
                </c:pt>
                <c:pt idx="18">
                  <c:v>2626</c:v>
                </c:pt>
                <c:pt idx="19">
                  <c:v>2851</c:v>
                </c:pt>
                <c:pt idx="20">
                  <c:v>2050</c:v>
                </c:pt>
                <c:pt idx="21">
                  <c:v>2049</c:v>
                </c:pt>
                <c:pt idx="22">
                  <c:v>1986</c:v>
                </c:pt>
                <c:pt idx="23">
                  <c:v>1288</c:v>
                </c:pt>
                <c:pt idx="24">
                  <c:v>2231</c:v>
                </c:pt>
                <c:pt idx="25">
                  <c:v>1639</c:v>
                </c:pt>
                <c:pt idx="26">
                  <c:v>1586</c:v>
                </c:pt>
                <c:pt idx="27">
                  <c:v>1579</c:v>
                </c:pt>
                <c:pt idx="28">
                  <c:v>1621</c:v>
                </c:pt>
                <c:pt idx="29">
                  <c:v>1414</c:v>
                </c:pt>
                <c:pt idx="30">
                  <c:v>1497</c:v>
                </c:pt>
                <c:pt idx="31">
                  <c:v>1364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E7-4BD1-A6F0-5C58E2F67944}"/>
            </c:ext>
          </c:extLst>
        </c:ser>
        <c:ser>
          <c:idx val="3"/>
          <c:order val="3"/>
          <c:tx>
            <c:strRef>
              <c:f>pap.vs.elektr.!$B$13</c:f>
              <c:strCache>
                <c:ptCount val="1"/>
                <c:pt idx="0">
                  <c:v>LV elektr.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pap.vs.elektr.!$B$9:$AT$9</c:f>
              <c:numCache>
                <c:formatCode>d/m/yyyy</c:formatCode>
                <c:ptCount val="45"/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  <c:pt idx="13">
                  <c:v>43131</c:v>
                </c:pt>
                <c:pt idx="14">
                  <c:v>43159</c:v>
                </c:pt>
                <c:pt idx="15">
                  <c:v>43190</c:v>
                </c:pt>
                <c:pt idx="16">
                  <c:v>43220</c:v>
                </c:pt>
                <c:pt idx="17">
                  <c:v>43251</c:v>
                </c:pt>
                <c:pt idx="18">
                  <c:v>43281</c:v>
                </c:pt>
                <c:pt idx="19">
                  <c:v>43312</c:v>
                </c:pt>
                <c:pt idx="20">
                  <c:v>43343</c:v>
                </c:pt>
                <c:pt idx="21">
                  <c:v>43373</c:v>
                </c:pt>
                <c:pt idx="22">
                  <c:v>43404</c:v>
                </c:pt>
                <c:pt idx="23">
                  <c:v>43434</c:v>
                </c:pt>
                <c:pt idx="24">
                  <c:v>43465</c:v>
                </c:pt>
                <c:pt idx="25">
                  <c:v>43496</c:v>
                </c:pt>
                <c:pt idx="26">
                  <c:v>43524</c:v>
                </c:pt>
                <c:pt idx="27">
                  <c:v>43555</c:v>
                </c:pt>
                <c:pt idx="28">
                  <c:v>43585</c:v>
                </c:pt>
                <c:pt idx="29">
                  <c:v>43616</c:v>
                </c:pt>
                <c:pt idx="30">
                  <c:v>43646</c:v>
                </c:pt>
                <c:pt idx="31">
                  <c:v>43677</c:v>
                </c:pt>
                <c:pt idx="32">
                  <c:v>43708</c:v>
                </c:pt>
                <c:pt idx="33">
                  <c:v>43738</c:v>
                </c:pt>
                <c:pt idx="34">
                  <c:v>43769</c:v>
                </c:pt>
                <c:pt idx="35">
                  <c:v>43799</c:v>
                </c:pt>
                <c:pt idx="36">
                  <c:v>43830</c:v>
                </c:pt>
                <c:pt idx="37">
                  <c:v>43861</c:v>
                </c:pt>
                <c:pt idx="38">
                  <c:v>43890</c:v>
                </c:pt>
                <c:pt idx="39">
                  <c:v>43921</c:v>
                </c:pt>
                <c:pt idx="40">
                  <c:v>43951</c:v>
                </c:pt>
                <c:pt idx="41">
                  <c:v>43982</c:v>
                </c:pt>
                <c:pt idx="42">
                  <c:v>44012</c:v>
                </c:pt>
                <c:pt idx="43">
                  <c:v>44043</c:v>
                </c:pt>
                <c:pt idx="44">
                  <c:v>44074</c:v>
                </c:pt>
              </c:numCache>
            </c:numRef>
          </c:cat>
          <c:val>
            <c:numRef>
              <c:f>pap.vs.elektr.!$C$13:$AT$13</c:f>
              <c:numCache>
                <c:formatCode>_-* #,##0_-;\-* #,##0_-;_-* "-"??_-;_-@_-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3473</c:v>
                </c:pt>
                <c:pt idx="21">
                  <c:v>6302</c:v>
                </c:pt>
                <c:pt idx="22">
                  <c:v>6069</c:v>
                </c:pt>
                <c:pt idx="23">
                  <c:v>4406</c:v>
                </c:pt>
                <c:pt idx="24">
                  <c:v>7582</c:v>
                </c:pt>
                <c:pt idx="25">
                  <c:v>7304</c:v>
                </c:pt>
                <c:pt idx="26">
                  <c:v>8464</c:v>
                </c:pt>
                <c:pt idx="27">
                  <c:v>8282</c:v>
                </c:pt>
                <c:pt idx="28">
                  <c:v>10053</c:v>
                </c:pt>
                <c:pt idx="29">
                  <c:v>8603</c:v>
                </c:pt>
                <c:pt idx="30">
                  <c:v>9929</c:v>
                </c:pt>
                <c:pt idx="31">
                  <c:v>8799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E7-4BD1-A6F0-5C58E2F67944}"/>
            </c:ext>
          </c:extLst>
        </c:ser>
        <c:ser>
          <c:idx val="4"/>
          <c:order val="4"/>
          <c:tx>
            <c:strRef>
              <c:f>pap.vs.elektr.!$B$14</c:f>
              <c:strCache>
                <c:ptCount val="1"/>
                <c:pt idx="0">
                  <c:v>RT papier.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pap.vs.elektr.!$B$9:$AT$9</c:f>
              <c:numCache>
                <c:formatCode>d/m/yyyy</c:formatCode>
                <c:ptCount val="45"/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  <c:pt idx="13">
                  <c:v>43131</c:v>
                </c:pt>
                <c:pt idx="14">
                  <c:v>43159</c:v>
                </c:pt>
                <c:pt idx="15">
                  <c:v>43190</c:v>
                </c:pt>
                <c:pt idx="16">
                  <c:v>43220</c:v>
                </c:pt>
                <c:pt idx="17">
                  <c:v>43251</c:v>
                </c:pt>
                <c:pt idx="18">
                  <c:v>43281</c:v>
                </c:pt>
                <c:pt idx="19">
                  <c:v>43312</c:v>
                </c:pt>
                <c:pt idx="20">
                  <c:v>43343</c:v>
                </c:pt>
                <c:pt idx="21">
                  <c:v>43373</c:v>
                </c:pt>
                <c:pt idx="22">
                  <c:v>43404</c:v>
                </c:pt>
                <c:pt idx="23">
                  <c:v>43434</c:v>
                </c:pt>
                <c:pt idx="24">
                  <c:v>43465</c:v>
                </c:pt>
                <c:pt idx="25">
                  <c:v>43496</c:v>
                </c:pt>
                <c:pt idx="26">
                  <c:v>43524</c:v>
                </c:pt>
                <c:pt idx="27">
                  <c:v>43555</c:v>
                </c:pt>
                <c:pt idx="28">
                  <c:v>43585</c:v>
                </c:pt>
                <c:pt idx="29">
                  <c:v>43616</c:v>
                </c:pt>
                <c:pt idx="30">
                  <c:v>43646</c:v>
                </c:pt>
                <c:pt idx="31">
                  <c:v>43677</c:v>
                </c:pt>
                <c:pt idx="32">
                  <c:v>43708</c:v>
                </c:pt>
                <c:pt idx="33">
                  <c:v>43738</c:v>
                </c:pt>
                <c:pt idx="34">
                  <c:v>43769</c:v>
                </c:pt>
                <c:pt idx="35">
                  <c:v>43799</c:v>
                </c:pt>
                <c:pt idx="36">
                  <c:v>43830</c:v>
                </c:pt>
                <c:pt idx="37">
                  <c:v>43861</c:v>
                </c:pt>
                <c:pt idx="38">
                  <c:v>43890</c:v>
                </c:pt>
                <c:pt idx="39">
                  <c:v>43921</c:v>
                </c:pt>
                <c:pt idx="40">
                  <c:v>43951</c:v>
                </c:pt>
                <c:pt idx="41">
                  <c:v>43982</c:v>
                </c:pt>
                <c:pt idx="42">
                  <c:v>44012</c:v>
                </c:pt>
                <c:pt idx="43">
                  <c:v>44043</c:v>
                </c:pt>
                <c:pt idx="44">
                  <c:v>44074</c:v>
                </c:pt>
              </c:numCache>
            </c:numRef>
          </c:cat>
          <c:val>
            <c:numRef>
              <c:f>pap.vs.elektr.!$C$14:$AT$14</c:f>
              <c:numCache>
                <c:formatCode>_-* #,##0_-;\-* #,##0_-;_-* "-"??_-;_-@_-</c:formatCode>
                <c:ptCount val="44"/>
                <c:pt idx="0">
                  <c:v>33436</c:v>
                </c:pt>
                <c:pt idx="1">
                  <c:v>30430</c:v>
                </c:pt>
                <c:pt idx="2">
                  <c:v>33417</c:v>
                </c:pt>
                <c:pt idx="3">
                  <c:v>28718</c:v>
                </c:pt>
                <c:pt idx="4">
                  <c:v>32969</c:v>
                </c:pt>
                <c:pt idx="5">
                  <c:v>33424</c:v>
                </c:pt>
                <c:pt idx="6">
                  <c:v>26900</c:v>
                </c:pt>
                <c:pt idx="7">
                  <c:v>30553</c:v>
                </c:pt>
                <c:pt idx="8">
                  <c:v>29168</c:v>
                </c:pt>
                <c:pt idx="9">
                  <c:v>32019</c:v>
                </c:pt>
                <c:pt idx="10">
                  <c:v>30591</c:v>
                </c:pt>
                <c:pt idx="11">
                  <c:v>24610</c:v>
                </c:pt>
                <c:pt idx="12">
                  <c:v>31217</c:v>
                </c:pt>
                <c:pt idx="13">
                  <c:v>28740</c:v>
                </c:pt>
                <c:pt idx="14">
                  <c:v>26687</c:v>
                </c:pt>
                <c:pt idx="15">
                  <c:v>25047</c:v>
                </c:pt>
                <c:pt idx="16">
                  <c:v>23243</c:v>
                </c:pt>
                <c:pt idx="17">
                  <c:v>25780</c:v>
                </c:pt>
                <c:pt idx="18">
                  <c:v>22340</c:v>
                </c:pt>
                <c:pt idx="19">
                  <c:v>27889</c:v>
                </c:pt>
                <c:pt idx="20">
                  <c:v>27295</c:v>
                </c:pt>
                <c:pt idx="21">
                  <c:v>26895</c:v>
                </c:pt>
                <c:pt idx="22">
                  <c:v>24480</c:v>
                </c:pt>
                <c:pt idx="23">
                  <c:v>18781</c:v>
                </c:pt>
                <c:pt idx="24">
                  <c:v>26808</c:v>
                </c:pt>
                <c:pt idx="25">
                  <c:v>23609</c:v>
                </c:pt>
                <c:pt idx="26">
                  <c:v>24245</c:v>
                </c:pt>
                <c:pt idx="27">
                  <c:v>20996</c:v>
                </c:pt>
                <c:pt idx="28">
                  <c:v>21785</c:v>
                </c:pt>
                <c:pt idx="29">
                  <c:v>23093</c:v>
                </c:pt>
                <c:pt idx="30">
                  <c:v>20868</c:v>
                </c:pt>
                <c:pt idx="31">
                  <c:v>25213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AE7-4BD1-A6F0-5C58E2F67944}"/>
            </c:ext>
          </c:extLst>
        </c:ser>
        <c:ser>
          <c:idx val="5"/>
          <c:order val="5"/>
          <c:tx>
            <c:strRef>
              <c:f>pap.vs.elektr.!$B$15</c:f>
              <c:strCache>
                <c:ptCount val="1"/>
                <c:pt idx="0">
                  <c:v>RT elektr.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pap.vs.elektr.!$B$9:$AT$9</c:f>
              <c:numCache>
                <c:formatCode>d/m/yyyy</c:formatCode>
                <c:ptCount val="45"/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  <c:pt idx="13">
                  <c:v>43131</c:v>
                </c:pt>
                <c:pt idx="14">
                  <c:v>43159</c:v>
                </c:pt>
                <c:pt idx="15">
                  <c:v>43190</c:v>
                </c:pt>
                <c:pt idx="16">
                  <c:v>43220</c:v>
                </c:pt>
                <c:pt idx="17">
                  <c:v>43251</c:v>
                </c:pt>
                <c:pt idx="18">
                  <c:v>43281</c:v>
                </c:pt>
                <c:pt idx="19">
                  <c:v>43312</c:v>
                </c:pt>
                <c:pt idx="20">
                  <c:v>43343</c:v>
                </c:pt>
                <c:pt idx="21">
                  <c:v>43373</c:v>
                </c:pt>
                <c:pt idx="22">
                  <c:v>43404</c:v>
                </c:pt>
                <c:pt idx="23">
                  <c:v>43434</c:v>
                </c:pt>
                <c:pt idx="24">
                  <c:v>43465</c:v>
                </c:pt>
                <c:pt idx="25">
                  <c:v>43496</c:v>
                </c:pt>
                <c:pt idx="26">
                  <c:v>43524</c:v>
                </c:pt>
                <c:pt idx="27">
                  <c:v>43555</c:v>
                </c:pt>
                <c:pt idx="28">
                  <c:v>43585</c:v>
                </c:pt>
                <c:pt idx="29">
                  <c:v>43616</c:v>
                </c:pt>
                <c:pt idx="30">
                  <c:v>43646</c:v>
                </c:pt>
                <c:pt idx="31">
                  <c:v>43677</c:v>
                </c:pt>
                <c:pt idx="32">
                  <c:v>43708</c:v>
                </c:pt>
                <c:pt idx="33">
                  <c:v>43738</c:v>
                </c:pt>
                <c:pt idx="34">
                  <c:v>43769</c:v>
                </c:pt>
                <c:pt idx="35">
                  <c:v>43799</c:v>
                </c:pt>
                <c:pt idx="36">
                  <c:v>43830</c:v>
                </c:pt>
                <c:pt idx="37">
                  <c:v>43861</c:v>
                </c:pt>
                <c:pt idx="38">
                  <c:v>43890</c:v>
                </c:pt>
                <c:pt idx="39">
                  <c:v>43921</c:v>
                </c:pt>
                <c:pt idx="40">
                  <c:v>43951</c:v>
                </c:pt>
                <c:pt idx="41">
                  <c:v>43982</c:v>
                </c:pt>
                <c:pt idx="42">
                  <c:v>44012</c:v>
                </c:pt>
                <c:pt idx="43">
                  <c:v>44043</c:v>
                </c:pt>
                <c:pt idx="44">
                  <c:v>44074</c:v>
                </c:pt>
              </c:numCache>
            </c:numRef>
          </c:cat>
          <c:val>
            <c:numRef>
              <c:f>pap.vs.elektr.!$C$15:$AT$15</c:f>
              <c:numCache>
                <c:formatCode>_-* #,##0_-;\-* #,##0_-;_-* "-"??_-;_-@_-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289</c:v>
                </c:pt>
                <c:pt idx="25">
                  <c:v>461</c:v>
                </c:pt>
                <c:pt idx="26">
                  <c:v>629</c:v>
                </c:pt>
                <c:pt idx="27">
                  <c:v>776</c:v>
                </c:pt>
                <c:pt idx="28">
                  <c:v>1288</c:v>
                </c:pt>
                <c:pt idx="29">
                  <c:v>1224</c:v>
                </c:pt>
                <c:pt idx="30">
                  <c:v>1271</c:v>
                </c:pt>
                <c:pt idx="31">
                  <c:v>1412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AE7-4BD1-A6F0-5C58E2F67944}"/>
            </c:ext>
          </c:extLst>
        </c:ser>
        <c:dLbls/>
        <c:marker val="1"/>
        <c:axId val="109201280"/>
        <c:axId val="109202816"/>
      </c:lineChart>
      <c:dateAx>
        <c:axId val="109201280"/>
        <c:scaling>
          <c:orientation val="minMax"/>
        </c:scaling>
        <c:axPos val="b"/>
        <c:numFmt formatCode="d/m/yyyy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9202816"/>
        <c:crosses val="autoZero"/>
        <c:auto val="1"/>
        <c:lblOffset val="100"/>
        <c:baseTimeUnit val="months"/>
      </c:dateAx>
      <c:valAx>
        <c:axId val="1092028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920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400" b="0" i="0" baseline="0">
                <a:effectLst/>
              </a:rPr>
              <a:t>Prognóza vývoja poskytovanie elektronických a papierových potvrdení</a:t>
            </a:r>
            <a:endParaRPr lang="sk-SK" sz="1400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pap.vs.elektr.!$B$16</c:f>
              <c:strCache>
                <c:ptCount val="1"/>
                <c:pt idx="0">
                  <c:v>papierovo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pap.vs.elektr.!$C$9:$AX$9</c:f>
              <c:numCache>
                <c:formatCode>d/m/yyyy</c:formatCode>
                <c:ptCount val="48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numCache>
            </c:numRef>
          </c:cat>
          <c:val>
            <c:numRef>
              <c:f>pap.vs.elektr.!$C$16:$AX$16</c:f>
              <c:numCache>
                <c:formatCode>_-* #,##0_-;\-* #,##0_-;_-* "-"??_-;_-@_-</c:formatCode>
                <c:ptCount val="48"/>
                <c:pt idx="0">
                  <c:v>60201</c:v>
                </c:pt>
                <c:pt idx="1">
                  <c:v>54391</c:v>
                </c:pt>
                <c:pt idx="2">
                  <c:v>63260</c:v>
                </c:pt>
                <c:pt idx="3">
                  <c:v>52527</c:v>
                </c:pt>
                <c:pt idx="4">
                  <c:v>61500</c:v>
                </c:pt>
                <c:pt idx="5">
                  <c:v>61120</c:v>
                </c:pt>
                <c:pt idx="6">
                  <c:v>51150</c:v>
                </c:pt>
                <c:pt idx="7">
                  <c:v>53344</c:v>
                </c:pt>
                <c:pt idx="8">
                  <c:v>52203</c:v>
                </c:pt>
                <c:pt idx="9">
                  <c:v>61257</c:v>
                </c:pt>
                <c:pt idx="10">
                  <c:v>54463</c:v>
                </c:pt>
                <c:pt idx="11">
                  <c:v>46137</c:v>
                </c:pt>
                <c:pt idx="12">
                  <c:v>59901</c:v>
                </c:pt>
                <c:pt idx="13">
                  <c:v>53704</c:v>
                </c:pt>
                <c:pt idx="14">
                  <c:v>51560</c:v>
                </c:pt>
                <c:pt idx="15">
                  <c:v>51270</c:v>
                </c:pt>
                <c:pt idx="16">
                  <c:v>48220</c:v>
                </c:pt>
                <c:pt idx="17">
                  <c:v>49853</c:v>
                </c:pt>
                <c:pt idx="18">
                  <c:v>44752</c:v>
                </c:pt>
                <c:pt idx="19">
                  <c:v>49027</c:v>
                </c:pt>
                <c:pt idx="20">
                  <c:v>45866</c:v>
                </c:pt>
                <c:pt idx="21">
                  <c:v>46944</c:v>
                </c:pt>
                <c:pt idx="22">
                  <c:v>43507</c:v>
                </c:pt>
                <c:pt idx="23">
                  <c:v>35123</c:v>
                </c:pt>
                <c:pt idx="24">
                  <c:v>47786</c:v>
                </c:pt>
                <c:pt idx="25">
                  <c:v>42075</c:v>
                </c:pt>
                <c:pt idx="26">
                  <c:v>43212</c:v>
                </c:pt>
                <c:pt idx="27">
                  <c:v>38854</c:v>
                </c:pt>
                <c:pt idx="28">
                  <c:v>41408</c:v>
                </c:pt>
                <c:pt idx="29">
                  <c:v>41210</c:v>
                </c:pt>
                <c:pt idx="30">
                  <c:v>38302</c:v>
                </c:pt>
                <c:pt idx="31">
                  <c:v>41123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DB-4021-AF60-3D39B39031B5}"/>
            </c:ext>
          </c:extLst>
        </c:ser>
        <c:ser>
          <c:idx val="1"/>
          <c:order val="1"/>
          <c:tx>
            <c:strRef>
              <c:f>pap.vs.elektr.!$B$17</c:f>
              <c:strCache>
                <c:ptCount val="1"/>
                <c:pt idx="0">
                  <c:v>elektronicky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pap.vs.elektr.!$C$9:$AX$9</c:f>
              <c:numCache>
                <c:formatCode>d/m/yyyy</c:formatCode>
                <c:ptCount val="48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numCache>
            </c:numRef>
          </c:cat>
          <c:val>
            <c:numRef>
              <c:f>pap.vs.elektr.!$C$17:$AX$17</c:f>
              <c:numCache>
                <c:formatCode>_-* #,##0_-;\-* #,##0_-;_-* "-"??_-;_-@_-</c:formatCode>
                <c:ptCount val="48"/>
                <c:pt idx="0">
                  <c:v>241</c:v>
                </c:pt>
                <c:pt idx="1">
                  <c:v>896</c:v>
                </c:pt>
                <c:pt idx="2">
                  <c:v>3013</c:v>
                </c:pt>
                <c:pt idx="3">
                  <c:v>2737</c:v>
                </c:pt>
                <c:pt idx="4">
                  <c:v>2895</c:v>
                </c:pt>
                <c:pt idx="5">
                  <c:v>1676</c:v>
                </c:pt>
                <c:pt idx="6">
                  <c:v>1417</c:v>
                </c:pt>
                <c:pt idx="7">
                  <c:v>1528</c:v>
                </c:pt>
                <c:pt idx="8">
                  <c:v>1723</c:v>
                </c:pt>
                <c:pt idx="9">
                  <c:v>2348</c:v>
                </c:pt>
                <c:pt idx="10">
                  <c:v>2450</c:v>
                </c:pt>
                <c:pt idx="11">
                  <c:v>1791</c:v>
                </c:pt>
                <c:pt idx="12">
                  <c:v>2843</c:v>
                </c:pt>
                <c:pt idx="13">
                  <c:v>5286</c:v>
                </c:pt>
                <c:pt idx="14">
                  <c:v>12906</c:v>
                </c:pt>
                <c:pt idx="15">
                  <c:v>19206</c:v>
                </c:pt>
                <c:pt idx="16">
                  <c:v>11462</c:v>
                </c:pt>
                <c:pt idx="17">
                  <c:v>6768</c:v>
                </c:pt>
                <c:pt idx="18">
                  <c:v>5501</c:v>
                </c:pt>
                <c:pt idx="19">
                  <c:v>4450</c:v>
                </c:pt>
                <c:pt idx="20">
                  <c:v>15267</c:v>
                </c:pt>
                <c:pt idx="21">
                  <c:v>23504</c:v>
                </c:pt>
                <c:pt idx="22">
                  <c:v>20496</c:v>
                </c:pt>
                <c:pt idx="23">
                  <c:v>20979</c:v>
                </c:pt>
                <c:pt idx="24">
                  <c:v>29951</c:v>
                </c:pt>
                <c:pt idx="25">
                  <c:v>38484</c:v>
                </c:pt>
                <c:pt idx="26">
                  <c:v>46612</c:v>
                </c:pt>
                <c:pt idx="27">
                  <c:v>42402</c:v>
                </c:pt>
                <c:pt idx="28">
                  <c:v>40959</c:v>
                </c:pt>
                <c:pt idx="29">
                  <c:v>33686</c:v>
                </c:pt>
                <c:pt idx="30">
                  <c:v>37455</c:v>
                </c:pt>
                <c:pt idx="31">
                  <c:v>34516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DB-4021-AF60-3D39B39031B5}"/>
            </c:ext>
          </c:extLst>
        </c:ser>
        <c:dLbls/>
        <c:marker val="1"/>
        <c:axId val="109231104"/>
        <c:axId val="109236992"/>
      </c:lineChart>
      <c:dateAx>
        <c:axId val="109231104"/>
        <c:scaling>
          <c:orientation val="minMax"/>
        </c:scaling>
        <c:axPos val="b"/>
        <c:numFmt formatCode="d/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9236992"/>
        <c:crosses val="autoZero"/>
        <c:auto val="1"/>
        <c:lblOffset val="100"/>
        <c:baseTimeUnit val="months"/>
      </c:dateAx>
      <c:valAx>
        <c:axId val="1092369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92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plotArea>
      <c:layout/>
      <c:lineChart>
        <c:grouping val="standard"/>
        <c:ser>
          <c:idx val="0"/>
          <c:order val="0"/>
          <c:tx>
            <c:strRef>
              <c:f>pap.vs.elektr.!$B$3</c:f>
              <c:strCache>
                <c:ptCount val="1"/>
                <c:pt idx="0">
                  <c:v>papierovo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pap.vs.elektr.!$C$2:$AX$2</c:f>
              <c:numCache>
                <c:formatCode>d/m/yyyy</c:formatCode>
                <c:ptCount val="48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numCache>
            </c:numRef>
          </c:cat>
          <c:val>
            <c:numRef>
              <c:f>pap.vs.elektr.!$C$3:$AX$3</c:f>
              <c:numCache>
                <c:formatCode>_-* #,##0_-;\-* #,##0_-;_-* "-"??_-;_-@_-</c:formatCode>
                <c:ptCount val="48"/>
                <c:pt idx="0">
                  <c:v>60201</c:v>
                </c:pt>
                <c:pt idx="1">
                  <c:v>54391</c:v>
                </c:pt>
                <c:pt idx="2">
                  <c:v>63260</c:v>
                </c:pt>
                <c:pt idx="3">
                  <c:v>52527</c:v>
                </c:pt>
                <c:pt idx="4">
                  <c:v>61500</c:v>
                </c:pt>
                <c:pt idx="5">
                  <c:v>61120</c:v>
                </c:pt>
                <c:pt idx="6">
                  <c:v>51150</c:v>
                </c:pt>
                <c:pt idx="7">
                  <c:v>53344</c:v>
                </c:pt>
                <c:pt idx="8">
                  <c:v>52203</c:v>
                </c:pt>
                <c:pt idx="9">
                  <c:v>61257</c:v>
                </c:pt>
                <c:pt idx="10">
                  <c:v>54463</c:v>
                </c:pt>
                <c:pt idx="11">
                  <c:v>46137</c:v>
                </c:pt>
                <c:pt idx="12">
                  <c:v>59901</c:v>
                </c:pt>
                <c:pt idx="13">
                  <c:v>53704</c:v>
                </c:pt>
                <c:pt idx="14">
                  <c:v>51560</c:v>
                </c:pt>
                <c:pt idx="15">
                  <c:v>51270</c:v>
                </c:pt>
                <c:pt idx="16">
                  <c:v>48220</c:v>
                </c:pt>
                <c:pt idx="17">
                  <c:v>49853</c:v>
                </c:pt>
                <c:pt idx="18">
                  <c:v>44752</c:v>
                </c:pt>
                <c:pt idx="19">
                  <c:v>49027</c:v>
                </c:pt>
                <c:pt idx="20">
                  <c:v>45866</c:v>
                </c:pt>
                <c:pt idx="21">
                  <c:v>46944</c:v>
                </c:pt>
                <c:pt idx="22">
                  <c:v>43507</c:v>
                </c:pt>
                <c:pt idx="23">
                  <c:v>35123</c:v>
                </c:pt>
                <c:pt idx="24">
                  <c:v>47786</c:v>
                </c:pt>
                <c:pt idx="25">
                  <c:v>42075</c:v>
                </c:pt>
                <c:pt idx="26">
                  <c:v>43212</c:v>
                </c:pt>
                <c:pt idx="27">
                  <c:v>38854</c:v>
                </c:pt>
                <c:pt idx="28">
                  <c:v>41408</c:v>
                </c:pt>
                <c:pt idx="29">
                  <c:v>41210</c:v>
                </c:pt>
                <c:pt idx="30">
                  <c:v>38302</c:v>
                </c:pt>
                <c:pt idx="31">
                  <c:v>41123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09-4953-92B4-7D1607225FB4}"/>
            </c:ext>
          </c:extLst>
        </c:ser>
        <c:ser>
          <c:idx val="1"/>
          <c:order val="1"/>
          <c:tx>
            <c:strRef>
              <c:f>pap.vs.elektr.!$B$4</c:f>
              <c:strCache>
                <c:ptCount val="1"/>
                <c:pt idx="0">
                  <c:v>elektronicky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pap.vs.elektr.!$C$2:$AX$2</c:f>
              <c:numCache>
                <c:formatCode>d/m/yyyy</c:formatCode>
                <c:ptCount val="48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numCache>
            </c:numRef>
          </c:cat>
          <c:val>
            <c:numRef>
              <c:f>pap.vs.elektr.!$C$4:$AX$4</c:f>
              <c:numCache>
                <c:formatCode>_-* #,##0_-;\-* #,##0_-;_-* "-"??_-;_-@_-</c:formatCode>
                <c:ptCount val="48"/>
                <c:pt idx="0">
                  <c:v>241</c:v>
                </c:pt>
                <c:pt idx="1">
                  <c:v>896</c:v>
                </c:pt>
                <c:pt idx="2">
                  <c:v>3013</c:v>
                </c:pt>
                <c:pt idx="3">
                  <c:v>2737</c:v>
                </c:pt>
                <c:pt idx="4">
                  <c:v>2895</c:v>
                </c:pt>
                <c:pt idx="5">
                  <c:v>1676</c:v>
                </c:pt>
                <c:pt idx="6">
                  <c:v>1417</c:v>
                </c:pt>
                <c:pt idx="7">
                  <c:v>1528</c:v>
                </c:pt>
                <c:pt idx="8">
                  <c:v>1723</c:v>
                </c:pt>
                <c:pt idx="9">
                  <c:v>2348</c:v>
                </c:pt>
                <c:pt idx="10">
                  <c:v>2450</c:v>
                </c:pt>
                <c:pt idx="11">
                  <c:v>1791</c:v>
                </c:pt>
                <c:pt idx="12">
                  <c:v>2843</c:v>
                </c:pt>
                <c:pt idx="13">
                  <c:v>5286</c:v>
                </c:pt>
                <c:pt idx="14">
                  <c:v>12906</c:v>
                </c:pt>
                <c:pt idx="15">
                  <c:v>19206</c:v>
                </c:pt>
                <c:pt idx="16">
                  <c:v>11462</c:v>
                </c:pt>
                <c:pt idx="17">
                  <c:v>6768</c:v>
                </c:pt>
                <c:pt idx="18">
                  <c:v>5501</c:v>
                </c:pt>
                <c:pt idx="19">
                  <c:v>4450</c:v>
                </c:pt>
                <c:pt idx="20">
                  <c:v>15267</c:v>
                </c:pt>
                <c:pt idx="21">
                  <c:v>23504</c:v>
                </c:pt>
                <c:pt idx="22">
                  <c:v>20496</c:v>
                </c:pt>
                <c:pt idx="23">
                  <c:v>20979</c:v>
                </c:pt>
                <c:pt idx="24">
                  <c:v>29951</c:v>
                </c:pt>
                <c:pt idx="25">
                  <c:v>38484</c:v>
                </c:pt>
                <c:pt idx="26">
                  <c:v>46612</c:v>
                </c:pt>
                <c:pt idx="27">
                  <c:v>42402</c:v>
                </c:pt>
                <c:pt idx="28">
                  <c:v>40959</c:v>
                </c:pt>
                <c:pt idx="29">
                  <c:v>33686</c:v>
                </c:pt>
                <c:pt idx="30">
                  <c:v>37455</c:v>
                </c:pt>
                <c:pt idx="31">
                  <c:v>34516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09-4953-92B4-7D1607225FB4}"/>
            </c:ext>
          </c:extLst>
        </c:ser>
        <c:dLbls/>
        <c:marker val="1"/>
        <c:axId val="110850432"/>
        <c:axId val="110851968"/>
      </c:lineChart>
      <c:dateAx>
        <c:axId val="110850432"/>
        <c:scaling>
          <c:orientation val="minMax"/>
        </c:scaling>
        <c:axPos val="b"/>
        <c:numFmt formatCode="d/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0851968"/>
        <c:crosses val="autoZero"/>
        <c:auto val="1"/>
        <c:lblOffset val="100"/>
        <c:baseTimeUnit val="months"/>
      </c:dateAx>
      <c:valAx>
        <c:axId val="1108519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085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'IS DCOM'!$B$52</c:f>
              <c:strCache>
                <c:ptCount val="1"/>
                <c:pt idx="0">
                  <c:v>Výpis z obchodného registra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'IS DCOM'!$C$51:$N$51</c:f>
              <c:strCache>
                <c:ptCount val="12"/>
                <c:pt idx="0">
                  <c:v>09/2018</c:v>
                </c:pt>
                <c:pt idx="1">
                  <c:v>10/2018</c:v>
                </c:pt>
                <c:pt idx="2">
                  <c:v>11/2018</c:v>
                </c:pt>
                <c:pt idx="3">
                  <c:v>12/2018</c:v>
                </c:pt>
                <c:pt idx="4">
                  <c:v>01/2019</c:v>
                </c:pt>
                <c:pt idx="5">
                  <c:v>02/2019</c:v>
                </c:pt>
                <c:pt idx="6">
                  <c:v>03/2019</c:v>
                </c:pt>
                <c:pt idx="7">
                  <c:v>04/2019</c:v>
                </c:pt>
                <c:pt idx="8">
                  <c:v>05/2019</c:v>
                </c:pt>
                <c:pt idx="9">
                  <c:v>06/2019</c:v>
                </c:pt>
                <c:pt idx="10">
                  <c:v>07/2019</c:v>
                </c:pt>
                <c:pt idx="11">
                  <c:v>08/2019</c:v>
                </c:pt>
              </c:strCache>
            </c:strRef>
          </c:cat>
          <c:val>
            <c:numRef>
              <c:f>'IS DCOM'!$C$52:$N$52</c:f>
              <c:numCache>
                <c:formatCode>#,##0</c:formatCode>
                <c:ptCount val="12"/>
                <c:pt idx="0">
                  <c:v>5007</c:v>
                </c:pt>
                <c:pt idx="1">
                  <c:v>6796</c:v>
                </c:pt>
                <c:pt idx="2">
                  <c:v>6870</c:v>
                </c:pt>
                <c:pt idx="3">
                  <c:v>4775</c:v>
                </c:pt>
                <c:pt idx="4">
                  <c:v>6884</c:v>
                </c:pt>
                <c:pt idx="5">
                  <c:v>14872</c:v>
                </c:pt>
                <c:pt idx="6">
                  <c:v>21289</c:v>
                </c:pt>
                <c:pt idx="7">
                  <c:v>17650</c:v>
                </c:pt>
                <c:pt idx="8">
                  <c:v>12750</c:v>
                </c:pt>
                <c:pt idx="9">
                  <c:v>9563</c:v>
                </c:pt>
                <c:pt idx="10">
                  <c:v>10052</c:v>
                </c:pt>
                <c:pt idx="11">
                  <c:v>8385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8B-4516-8412-FC537F534E2C}"/>
            </c:ext>
          </c:extLst>
        </c:ser>
        <c:dLbls>
          <c:showVal val="1"/>
        </c:dLbls>
        <c:gapWidth val="164"/>
        <c:overlap val="-22"/>
        <c:axId val="115833856"/>
        <c:axId val="115839744"/>
      </c:barChart>
      <c:catAx>
        <c:axId val="1158338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5839744"/>
        <c:crosses val="autoZero"/>
        <c:auto val="1"/>
        <c:lblAlgn val="ctr"/>
        <c:lblOffset val="100"/>
      </c:catAx>
      <c:valAx>
        <c:axId val="115839744"/>
        <c:scaling>
          <c:orientation val="minMax"/>
        </c:scaling>
        <c:axPos val="l"/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583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472440</xdr:colOff>
      <xdr:row>26</xdr:row>
      <xdr:rowOff>19050</xdr:rowOff>
    </xdr:from>
    <xdr:to>
      <xdr:col>27</xdr:col>
      <xdr:colOff>167640</xdr:colOff>
      <xdr:row>41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C60F4CF9-72F2-4CD0-BB9F-246714D88C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390525</xdr:colOff>
      <xdr:row>25</xdr:row>
      <xdr:rowOff>114299</xdr:rowOff>
    </xdr:from>
    <xdr:to>
      <xdr:col>39</xdr:col>
      <xdr:colOff>114300</xdr:colOff>
      <xdr:row>41</xdr:row>
      <xdr:rowOff>9524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161930</xdr:colOff>
      <xdr:row>26</xdr:row>
      <xdr:rowOff>180974</xdr:rowOff>
    </xdr:from>
    <xdr:to>
      <xdr:col>15</xdr:col>
      <xdr:colOff>371475</xdr:colOff>
      <xdr:row>45</xdr:row>
      <xdr:rowOff>171449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352431</xdr:colOff>
      <xdr:row>25</xdr:row>
      <xdr:rowOff>104775</xdr:rowOff>
    </xdr:from>
    <xdr:to>
      <xdr:col>45</xdr:col>
      <xdr:colOff>638175</xdr:colOff>
      <xdr:row>41</xdr:row>
      <xdr:rowOff>9525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438155</xdr:colOff>
      <xdr:row>41</xdr:row>
      <xdr:rowOff>114300</xdr:rowOff>
    </xdr:from>
    <xdr:to>
      <xdr:col>39</xdr:col>
      <xdr:colOff>95249</xdr:colOff>
      <xdr:row>56</xdr:row>
      <xdr:rowOff>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41</xdr:row>
      <xdr:rowOff>0</xdr:rowOff>
    </xdr:from>
    <xdr:to>
      <xdr:col>26</xdr:col>
      <xdr:colOff>261937</xdr:colOff>
      <xdr:row>59</xdr:row>
      <xdr:rowOff>11906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uľka1" displayName="Tabuľka1" ref="B83:F89" totalsRowCount="1">
  <autoFilter ref="B83:F88"/>
  <tableColumns count="5">
    <tableColumn id="1" name="Výpisy / odpisy" dataDxfId="9" totalsRowDxfId="8"/>
    <tableColumn id="2" name="01/2017 - 12/2017" totalsRowFunction="custom" dataDxfId="7" totalsRowDxfId="6">
      <calculatedColumnFormula>O3</calculatedColumnFormula>
      <totalsRowFormula>C86+C87+C88</totalsRowFormula>
    </tableColumn>
    <tableColumn id="3" name="01/2018 - 12/2018" totalsRowFunction="custom" dataDxfId="5" totalsRowDxfId="4">
      <calculatedColumnFormula>O11</calculatedColumnFormula>
      <totalsRowFormula>D86+D87+D88</totalsRowFormula>
    </tableColumn>
    <tableColumn id="4" name="01/2018 - 08/2018" totalsRowFunction="custom" dataDxfId="3" totalsRowDxfId="2">
      <calculatedColumnFormula>SUM(C11:J11)</calculatedColumnFormula>
      <totalsRowFormula>E86+E87+E88</totalsRowFormula>
    </tableColumn>
    <tableColumn id="5" name="01/2019 - 08/2019" totalsRowFunction="custom" dataDxfId="1" totalsRowDxfId="0">
      <calculatedColumnFormula>O19</calculatedColumnFormula>
      <totalsRowFormula>F86+F87+F88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37"/>
  <sheetViews>
    <sheetView zoomScale="80" zoomScaleNormal="80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L24" sqref="L24"/>
    </sheetView>
  </sheetViews>
  <sheetFormatPr defaultRowHeight="15"/>
  <cols>
    <col min="2" max="2" width="33.7109375" bestFit="1" customWidth="1"/>
    <col min="17" max="17" width="9" customWidth="1"/>
  </cols>
  <sheetData>
    <row r="1" spans="2:40">
      <c r="B1" s="4"/>
    </row>
    <row r="2" spans="2:40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41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</row>
    <row r="3" spans="2:40" s="2" customFormat="1">
      <c r="B3" s="31" t="s">
        <v>14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0">
        <f>SUM(C3:N3)</f>
        <v>0</v>
      </c>
      <c r="P3"/>
      <c r="Q3" s="6" t="e">
        <f t="shared" ref="Q3:AA3" si="1">(D3/C3)-1</f>
        <v>#DIV/0!</v>
      </c>
      <c r="R3" s="6" t="e">
        <f t="shared" si="1"/>
        <v>#DIV/0!</v>
      </c>
      <c r="S3" s="6" t="e">
        <f t="shared" si="1"/>
        <v>#DIV/0!</v>
      </c>
      <c r="T3" s="6" t="e">
        <f t="shared" si="1"/>
        <v>#DIV/0!</v>
      </c>
      <c r="U3" s="6" t="e">
        <f t="shared" si="1"/>
        <v>#DIV/0!</v>
      </c>
      <c r="V3" s="6" t="e">
        <f t="shared" si="1"/>
        <v>#DIV/0!</v>
      </c>
      <c r="W3" s="6" t="e">
        <f t="shared" si="1"/>
        <v>#DIV/0!</v>
      </c>
      <c r="X3" s="6" t="e">
        <f t="shared" si="1"/>
        <v>#DIV/0!</v>
      </c>
      <c r="Y3" s="6" t="e">
        <f t="shared" si="1"/>
        <v>#DIV/0!</v>
      </c>
      <c r="Z3" s="6" t="e">
        <f t="shared" si="1"/>
        <v>#DIV/0!</v>
      </c>
      <c r="AA3" s="6" t="e">
        <f t="shared" si="1"/>
        <v>#DIV/0!</v>
      </c>
      <c r="AB3"/>
      <c r="AC3" s="6" t="e">
        <f t="shared" ref="AC3:AN3" si="2">C3/$O3</f>
        <v>#DIV/0!</v>
      </c>
      <c r="AD3" s="6" t="e">
        <f t="shared" si="2"/>
        <v>#DIV/0!</v>
      </c>
      <c r="AE3" s="6" t="e">
        <f t="shared" si="2"/>
        <v>#DIV/0!</v>
      </c>
      <c r="AF3" s="6" t="e">
        <f t="shared" si="2"/>
        <v>#DIV/0!</v>
      </c>
      <c r="AG3" s="6" t="e">
        <f t="shared" si="2"/>
        <v>#DIV/0!</v>
      </c>
      <c r="AH3" s="6" t="e">
        <f t="shared" si="2"/>
        <v>#DIV/0!</v>
      </c>
      <c r="AI3" s="6" t="e">
        <f t="shared" si="2"/>
        <v>#DIV/0!</v>
      </c>
      <c r="AJ3" s="6" t="e">
        <f t="shared" si="2"/>
        <v>#DIV/0!</v>
      </c>
      <c r="AK3" s="6" t="e">
        <f t="shared" si="2"/>
        <v>#DIV/0!</v>
      </c>
      <c r="AL3" s="6" t="e">
        <f t="shared" si="2"/>
        <v>#DIV/0!</v>
      </c>
      <c r="AM3" s="6" t="e">
        <f t="shared" si="2"/>
        <v>#DIV/0!</v>
      </c>
      <c r="AN3" s="6" t="e">
        <f t="shared" si="2"/>
        <v>#DIV/0!</v>
      </c>
    </row>
    <row r="4" spans="2:40">
      <c r="B4" s="17" t="s">
        <v>15</v>
      </c>
      <c r="C4" s="1">
        <f>'MS SR'!C49</f>
        <v>17541</v>
      </c>
      <c r="D4" s="1">
        <f>'MS SR'!D49</f>
        <v>14989</v>
      </c>
      <c r="E4" s="1">
        <f>'MS SR'!E49</f>
        <v>19529</v>
      </c>
      <c r="F4" s="1">
        <f>'MS SR'!F49</f>
        <v>15859</v>
      </c>
      <c r="G4" s="1">
        <f>'MS SR'!G49</f>
        <v>18198</v>
      </c>
      <c r="H4" s="1">
        <f>'MS SR'!H49</f>
        <v>17538</v>
      </c>
      <c r="I4" s="1">
        <f>'MS SR'!I49</f>
        <v>15643</v>
      </c>
      <c r="J4" s="1">
        <f>'MS SR'!J49</f>
        <v>14716</v>
      </c>
      <c r="K4" s="1">
        <f>'MS SR'!K49</f>
        <v>14850</v>
      </c>
      <c r="L4" s="1">
        <f>'MS SR'!L49</f>
        <v>18393</v>
      </c>
      <c r="M4" s="1">
        <f>'MS SR'!M49</f>
        <v>15080</v>
      </c>
      <c r="N4" s="22">
        <f>'MS SR'!N49</f>
        <v>14258</v>
      </c>
      <c r="O4" s="10">
        <f>SUM(C4:N4)</f>
        <v>196594</v>
      </c>
      <c r="Q4" s="6">
        <f>(D4/C4)-1</f>
        <v>-0.14548771449746312</v>
      </c>
      <c r="R4" s="6">
        <f t="shared" ref="R4:AA7" si="3">(E4/D4)-1</f>
        <v>0.30288878510908002</v>
      </c>
      <c r="S4" s="6">
        <f t="shared" si="3"/>
        <v>-0.18792564903476883</v>
      </c>
      <c r="T4" s="6">
        <f t="shared" si="3"/>
        <v>0.14748723122517182</v>
      </c>
      <c r="U4" s="6">
        <f t="shared" si="3"/>
        <v>-3.626772172766235E-2</v>
      </c>
      <c r="V4" s="6">
        <f t="shared" si="3"/>
        <v>-0.10805108906374727</v>
      </c>
      <c r="W4" s="6">
        <f t="shared" si="3"/>
        <v>-5.9259732787828368E-2</v>
      </c>
      <c r="X4" s="6">
        <f t="shared" si="3"/>
        <v>9.105735254145042E-3</v>
      </c>
      <c r="Y4" s="6">
        <f t="shared" si="3"/>
        <v>0.23858585858585868</v>
      </c>
      <c r="Z4" s="6">
        <f t="shared" si="3"/>
        <v>-0.18012287283205564</v>
      </c>
      <c r="AA4" s="6">
        <f t="shared" si="3"/>
        <v>-5.4509283819628607E-2</v>
      </c>
      <c r="AC4" s="6">
        <f>C4/$O4</f>
        <v>8.9224493117796067E-2</v>
      </c>
      <c r="AD4" s="6">
        <f t="shared" ref="AD4:AN7" si="4">D4/$O4</f>
        <v>7.6243425536893297E-2</v>
      </c>
      <c r="AE4" s="6">
        <f t="shared" si="4"/>
        <v>9.9336704070317514E-2</v>
      </c>
      <c r="AF4" s="6">
        <f t="shared" si="4"/>
        <v>8.0668789484928324E-2</v>
      </c>
      <c r="AG4" s="6">
        <f t="shared" si="4"/>
        <v>9.2566405892346659E-2</v>
      </c>
      <c r="AH4" s="6">
        <f t="shared" si="4"/>
        <v>8.9209233242113189E-2</v>
      </c>
      <c r="AI4" s="6">
        <f t="shared" si="4"/>
        <v>7.9570078435761013E-2</v>
      </c>
      <c r="AJ4" s="6">
        <f t="shared" si="4"/>
        <v>7.4854776849751267E-2</v>
      </c>
      <c r="AK4" s="6">
        <f t="shared" si="4"/>
        <v>7.5536384630253209E-2</v>
      </c>
      <c r="AL4" s="6">
        <f t="shared" si="4"/>
        <v>9.3558297811733832E-2</v>
      </c>
      <c r="AM4" s="6">
        <f t="shared" si="4"/>
        <v>7.6706308432607298E-2</v>
      </c>
      <c r="AN4" s="6">
        <f t="shared" si="4"/>
        <v>7.2525102495498331E-2</v>
      </c>
    </row>
    <row r="5" spans="2:40">
      <c r="B5" s="18" t="s">
        <v>16</v>
      </c>
      <c r="C5" s="1">
        <v>3316</v>
      </c>
      <c r="D5" s="1">
        <v>2875</v>
      </c>
      <c r="E5" s="1">
        <v>3525</v>
      </c>
      <c r="F5" s="1">
        <v>2647</v>
      </c>
      <c r="G5" s="1">
        <v>3509</v>
      </c>
      <c r="H5" s="1">
        <v>3183</v>
      </c>
      <c r="I5" s="1">
        <v>2935</v>
      </c>
      <c r="J5" s="1">
        <v>3036</v>
      </c>
      <c r="K5" s="1">
        <v>3139</v>
      </c>
      <c r="L5" s="1">
        <v>3357</v>
      </c>
      <c r="M5" s="1">
        <v>2973</v>
      </c>
      <c r="N5" s="22">
        <v>2271</v>
      </c>
      <c r="O5" s="10">
        <f>SUM(C5:N5)</f>
        <v>36766</v>
      </c>
      <c r="Q5" s="6">
        <f>(D5/C5)-1</f>
        <v>-0.13299155609167668</v>
      </c>
      <c r="R5" s="6">
        <f t="shared" si="3"/>
        <v>0.22608695652173916</v>
      </c>
      <c r="S5" s="6">
        <f t="shared" si="3"/>
        <v>-0.24907801418439712</v>
      </c>
      <c r="T5" s="6">
        <f t="shared" si="3"/>
        <v>0.32565168114846998</v>
      </c>
      <c r="U5" s="6">
        <f t="shared" si="3"/>
        <v>-9.2903961242519206E-2</v>
      </c>
      <c r="V5" s="6">
        <f t="shared" si="3"/>
        <v>-7.7913917687715939E-2</v>
      </c>
      <c r="W5" s="6">
        <f t="shared" si="3"/>
        <v>3.4412265758092087E-2</v>
      </c>
      <c r="X5" s="6">
        <f t="shared" si="3"/>
        <v>3.3926218708827394E-2</v>
      </c>
      <c r="Y5" s="6">
        <f t="shared" si="3"/>
        <v>6.9448869066581764E-2</v>
      </c>
      <c r="Z5" s="6">
        <f t="shared" si="3"/>
        <v>-0.11438784629133159</v>
      </c>
      <c r="AA5" s="6">
        <f t="shared" si="3"/>
        <v>-0.23612512613521697</v>
      </c>
      <c r="AC5" s="6">
        <f>C5/$O5</f>
        <v>9.0192025240711529E-2</v>
      </c>
      <c r="AD5" s="6">
        <f t="shared" si="4"/>
        <v>7.8197247456889524E-2</v>
      </c>
      <c r="AE5" s="6">
        <f t="shared" si="4"/>
        <v>9.5876625142794977E-2</v>
      </c>
      <c r="AF5" s="6">
        <f t="shared" si="4"/>
        <v>7.1995865745525758E-2</v>
      </c>
      <c r="AG5" s="6">
        <f t="shared" si="4"/>
        <v>9.5441440461295768E-2</v>
      </c>
      <c r="AH5" s="6">
        <f t="shared" si="4"/>
        <v>8.6574552575749336E-2</v>
      </c>
      <c r="AI5" s="6">
        <f t="shared" si="4"/>
        <v>7.9829190012511556E-2</v>
      </c>
      <c r="AJ5" s="6">
        <f t="shared" si="4"/>
        <v>8.257629331447533E-2</v>
      </c>
      <c r="AK5" s="6">
        <f t="shared" si="4"/>
        <v>8.53777947016265E-2</v>
      </c>
      <c r="AL5" s="6">
        <f t="shared" si="4"/>
        <v>9.1307185987053258E-2</v>
      </c>
      <c r="AM5" s="6">
        <f t="shared" si="4"/>
        <v>8.086275363107219E-2</v>
      </c>
      <c r="AN5" s="6">
        <f t="shared" si="4"/>
        <v>6.1769025730294295E-2</v>
      </c>
    </row>
    <row r="6" spans="2:40">
      <c r="B6" s="18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2"/>
      <c r="O6" s="10">
        <f>SUM(C6:N6)</f>
        <v>0</v>
      </c>
      <c r="Q6" s="6" t="e">
        <f>(D6/C6)-1</f>
        <v>#DIV/0!</v>
      </c>
      <c r="R6" s="6" t="e">
        <f t="shared" ref="R6:AA6" si="5">(E6/D6)-1</f>
        <v>#DIV/0!</v>
      </c>
      <c r="S6" s="6" t="e">
        <f t="shared" si="5"/>
        <v>#DIV/0!</v>
      </c>
      <c r="T6" s="6" t="e">
        <f t="shared" si="5"/>
        <v>#DIV/0!</v>
      </c>
      <c r="U6" s="6" t="e">
        <f t="shared" si="5"/>
        <v>#DIV/0!</v>
      </c>
      <c r="V6" s="6" t="e">
        <f t="shared" si="5"/>
        <v>#DIV/0!</v>
      </c>
      <c r="W6" s="6" t="e">
        <f t="shared" si="5"/>
        <v>#DIV/0!</v>
      </c>
      <c r="X6" s="6" t="e">
        <f t="shared" si="5"/>
        <v>#DIV/0!</v>
      </c>
      <c r="Y6" s="6" t="e">
        <f t="shared" si="5"/>
        <v>#DIV/0!</v>
      </c>
      <c r="Z6" s="6" t="e">
        <f t="shared" si="5"/>
        <v>#DIV/0!</v>
      </c>
      <c r="AA6" s="6" t="e">
        <f t="shared" si="5"/>
        <v>#DIV/0!</v>
      </c>
      <c r="AC6" s="6" t="e">
        <f>C6/$O6</f>
        <v>#DIV/0!</v>
      </c>
      <c r="AD6" s="6" t="e">
        <f t="shared" ref="AD6:AN6" si="6">D6/$O6</f>
        <v>#DIV/0!</v>
      </c>
      <c r="AE6" s="6" t="e">
        <f t="shared" si="6"/>
        <v>#DIV/0!</v>
      </c>
      <c r="AF6" s="6" t="e">
        <f t="shared" si="6"/>
        <v>#DIV/0!</v>
      </c>
      <c r="AG6" s="6" t="e">
        <f t="shared" si="6"/>
        <v>#DIV/0!</v>
      </c>
      <c r="AH6" s="6" t="e">
        <f t="shared" si="6"/>
        <v>#DIV/0!</v>
      </c>
      <c r="AI6" s="6" t="e">
        <f t="shared" si="6"/>
        <v>#DIV/0!</v>
      </c>
      <c r="AJ6" s="6" t="e">
        <f t="shared" si="6"/>
        <v>#DIV/0!</v>
      </c>
      <c r="AK6" s="6" t="e">
        <f t="shared" si="6"/>
        <v>#DIV/0!</v>
      </c>
      <c r="AL6" s="6" t="e">
        <f t="shared" si="6"/>
        <v>#DIV/0!</v>
      </c>
      <c r="AM6" s="6" t="e">
        <f t="shared" si="6"/>
        <v>#DIV/0!</v>
      </c>
      <c r="AN6" s="6" t="e">
        <f t="shared" si="6"/>
        <v>#DIV/0!</v>
      </c>
    </row>
    <row r="7" spans="2:40">
      <c r="B7" s="19" t="s">
        <v>18</v>
      </c>
      <c r="C7" s="13">
        <v>33436</v>
      </c>
      <c r="D7" s="13">
        <v>30430</v>
      </c>
      <c r="E7" s="13">
        <v>33417</v>
      </c>
      <c r="F7" s="13">
        <v>28718</v>
      </c>
      <c r="G7" s="13">
        <v>32969</v>
      </c>
      <c r="H7" s="13">
        <v>33424</v>
      </c>
      <c r="I7" s="13">
        <v>26900</v>
      </c>
      <c r="J7" s="13">
        <v>30553</v>
      </c>
      <c r="K7" s="13">
        <v>29168</v>
      </c>
      <c r="L7" s="13">
        <v>32019</v>
      </c>
      <c r="M7" s="13">
        <v>30591</v>
      </c>
      <c r="N7" s="23">
        <v>24610</v>
      </c>
      <c r="O7" s="15">
        <f>SUM(C7:N7)</f>
        <v>366235</v>
      </c>
      <c r="Q7" s="16">
        <f>(D7/C7)-1</f>
        <v>-8.990309845675315E-2</v>
      </c>
      <c r="R7" s="16">
        <f t="shared" si="3"/>
        <v>9.8159710811698941E-2</v>
      </c>
      <c r="S7" s="16">
        <f t="shared" si="3"/>
        <v>-0.14061705120148427</v>
      </c>
      <c r="T7" s="16">
        <f t="shared" si="3"/>
        <v>0.14802562852566337</v>
      </c>
      <c r="U7" s="16">
        <f t="shared" si="3"/>
        <v>1.3800843216354775E-2</v>
      </c>
      <c r="V7" s="16">
        <f t="shared" si="3"/>
        <v>-0.1951890856869315</v>
      </c>
      <c r="W7" s="16">
        <f t="shared" si="3"/>
        <v>0.13579925650557612</v>
      </c>
      <c r="X7" s="16">
        <f t="shared" si="3"/>
        <v>-4.5331064052629877E-2</v>
      </c>
      <c r="Y7" s="16">
        <f t="shared" si="3"/>
        <v>9.774410312671411E-2</v>
      </c>
      <c r="Z7" s="16">
        <f t="shared" si="3"/>
        <v>-4.4598519628970323E-2</v>
      </c>
      <c r="AA7" s="16">
        <f t="shared" si="3"/>
        <v>-0.19551502075773919</v>
      </c>
      <c r="AC7" s="16">
        <f>C7/$O7</f>
        <v>9.1296571873250784E-2</v>
      </c>
      <c r="AD7" s="16">
        <f t="shared" si="4"/>
        <v>8.3088727183365865E-2</v>
      </c>
      <c r="AE7" s="16">
        <f t="shared" si="4"/>
        <v>9.1244692615397222E-2</v>
      </c>
      <c r="AF7" s="16">
        <f t="shared" si="4"/>
        <v>7.8414133002034217E-2</v>
      </c>
      <c r="AG7" s="16">
        <f t="shared" si="4"/>
        <v>9.0021434324955282E-2</v>
      </c>
      <c r="AH7" s="16">
        <f t="shared" si="4"/>
        <v>9.1263806026185376E-2</v>
      </c>
      <c r="AI7" s="16">
        <f t="shared" si="4"/>
        <v>7.3450107171624771E-2</v>
      </c>
      <c r="AJ7" s="16">
        <f t="shared" si="4"/>
        <v>8.3424577115786311E-2</v>
      </c>
      <c r="AK7" s="16">
        <f t="shared" si="4"/>
        <v>7.9642852266987044E-2</v>
      </c>
      <c r="AL7" s="16">
        <f t="shared" si="4"/>
        <v>8.7427471432277096E-2</v>
      </c>
      <c r="AM7" s="16">
        <f t="shared" si="4"/>
        <v>8.3528335631493436E-2</v>
      </c>
      <c r="AN7" s="16">
        <f t="shared" si="4"/>
        <v>6.7197291356642597E-2</v>
      </c>
    </row>
    <row r="8" spans="2:40">
      <c r="B8" s="42"/>
      <c r="C8" s="43">
        <f>SUM(C3:C7)</f>
        <v>54293</v>
      </c>
      <c r="D8" s="43">
        <f t="shared" ref="D8:N8" si="7">SUM(D3:D7)</f>
        <v>48294</v>
      </c>
      <c r="E8" s="43">
        <f t="shared" si="7"/>
        <v>56471</v>
      </c>
      <c r="F8" s="43">
        <f t="shared" si="7"/>
        <v>47224</v>
      </c>
      <c r="G8" s="43">
        <f t="shared" si="7"/>
        <v>54676</v>
      </c>
      <c r="H8" s="43">
        <f t="shared" si="7"/>
        <v>54145</v>
      </c>
      <c r="I8" s="43">
        <f t="shared" si="7"/>
        <v>45478</v>
      </c>
      <c r="J8" s="43">
        <f t="shared" si="7"/>
        <v>48305</v>
      </c>
      <c r="K8" s="43">
        <f t="shared" si="7"/>
        <v>47157</v>
      </c>
      <c r="L8" s="43">
        <f t="shared" si="7"/>
        <v>53769</v>
      </c>
      <c r="M8" s="43">
        <f t="shared" si="7"/>
        <v>48644</v>
      </c>
      <c r="N8" s="44">
        <f t="shared" si="7"/>
        <v>41139</v>
      </c>
      <c r="O8" s="43">
        <f>SUM(O4:O7)</f>
        <v>599595</v>
      </c>
      <c r="Q8" s="16">
        <f>(D8/C8)-1</f>
        <v>-0.11049306540437998</v>
      </c>
      <c r="R8" s="16">
        <f t="shared" ref="R8:AA8" si="8">(E8/D8)-1</f>
        <v>0.16931709943264184</v>
      </c>
      <c r="S8" s="16">
        <f t="shared" si="8"/>
        <v>-0.16374776433921834</v>
      </c>
      <c r="T8" s="16">
        <f t="shared" si="8"/>
        <v>0.15780111807555475</v>
      </c>
      <c r="U8" s="16">
        <f t="shared" si="8"/>
        <v>-9.7117565293730612E-3</v>
      </c>
      <c r="V8" s="16">
        <f t="shared" si="8"/>
        <v>-0.16007018191892142</v>
      </c>
      <c r="W8" s="16">
        <f t="shared" si="8"/>
        <v>6.2161924446985317E-2</v>
      </c>
      <c r="X8" s="16">
        <f t="shared" si="8"/>
        <v>-2.3765655729220625E-2</v>
      </c>
      <c r="Y8" s="16">
        <f t="shared" si="8"/>
        <v>0.14021248171003253</v>
      </c>
      <c r="Z8" s="16">
        <f t="shared" si="8"/>
        <v>-9.5315144414067632E-2</v>
      </c>
      <c r="AA8" s="16">
        <f t="shared" si="8"/>
        <v>-0.1542841871556615</v>
      </c>
      <c r="AC8" s="16">
        <f>C8/$O8</f>
        <v>9.054945421492841E-2</v>
      </c>
      <c r="AD8" s="16">
        <f t="shared" ref="AD8:AN8" si="9">D8/$O8</f>
        <v>8.0544367448027412E-2</v>
      </c>
      <c r="AE8" s="16">
        <f t="shared" si="9"/>
        <v>9.4181906119964312E-2</v>
      </c>
      <c r="AF8" s="16">
        <f t="shared" si="9"/>
        <v>7.8759829551614008E-2</v>
      </c>
      <c r="AG8" s="16">
        <f t="shared" si="9"/>
        <v>9.1188218714298816E-2</v>
      </c>
      <c r="AH8" s="16">
        <f t="shared" si="9"/>
        <v>9.0302620935798328E-2</v>
      </c>
      <c r="AI8" s="16">
        <f t="shared" si="9"/>
        <v>7.5847863974849689E-2</v>
      </c>
      <c r="AJ8" s="16">
        <f t="shared" si="9"/>
        <v>8.0562713164719524E-2</v>
      </c>
      <c r="AK8" s="16">
        <f t="shared" si="9"/>
        <v>7.8648087459034843E-2</v>
      </c>
      <c r="AL8" s="16">
        <f t="shared" si="9"/>
        <v>8.9675530983413798E-2</v>
      </c>
      <c r="AM8" s="16">
        <f t="shared" si="9"/>
        <v>8.1128094797321526E-2</v>
      </c>
      <c r="AN8" s="16">
        <f t="shared" si="9"/>
        <v>6.861131263602932E-2</v>
      </c>
    </row>
    <row r="9" spans="2:40">
      <c r="B9" s="4"/>
      <c r="R9" s="1"/>
    </row>
    <row r="10" spans="2:40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95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 t="shared" ref="Q10:AA10" si="10">CONCATENATE(LEFT(D10,2),"/",LEFT(C10,2))</f>
        <v>02/01</v>
      </c>
      <c r="R10" s="46" t="str">
        <f t="shared" si="10"/>
        <v>03/02</v>
      </c>
      <c r="S10" s="46" t="str">
        <f t="shared" si="10"/>
        <v>04/03</v>
      </c>
      <c r="T10" s="46" t="str">
        <f t="shared" si="10"/>
        <v>05/04</v>
      </c>
      <c r="U10" s="46" t="str">
        <f t="shared" si="10"/>
        <v>06/05</v>
      </c>
      <c r="V10" s="46" t="str">
        <f t="shared" si="10"/>
        <v>07/06</v>
      </c>
      <c r="W10" s="46" t="str">
        <f t="shared" si="10"/>
        <v>08/07</v>
      </c>
      <c r="X10" s="46" t="str">
        <f t="shared" si="10"/>
        <v>09/08</v>
      </c>
      <c r="Y10" s="46" t="str">
        <f t="shared" si="10"/>
        <v>10/09</v>
      </c>
      <c r="Z10" s="46" t="str">
        <f t="shared" si="10"/>
        <v>11/10</v>
      </c>
      <c r="AA10" s="46" t="str">
        <f t="shared" si="10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</row>
    <row r="11" spans="2:40" s="3" customFormat="1">
      <c r="B11" s="31" t="s">
        <v>14</v>
      </c>
      <c r="C11" s="32"/>
      <c r="D11" s="32"/>
      <c r="E11" s="32"/>
      <c r="F11" s="32"/>
      <c r="G11" s="32"/>
      <c r="H11" s="32"/>
      <c r="I11" s="32"/>
      <c r="J11" s="47"/>
      <c r="K11" s="34"/>
      <c r="L11" s="34"/>
      <c r="M11" s="34"/>
      <c r="N11" s="35"/>
      <c r="O11" s="10">
        <f>SUM(C11:N11)</f>
        <v>0</v>
      </c>
      <c r="P11"/>
      <c r="Q11" s="6" t="e">
        <f t="shared" ref="Q11:AA16" si="11">(D11/C11)-1</f>
        <v>#DIV/0!</v>
      </c>
      <c r="R11" s="6" t="e">
        <f t="shared" si="11"/>
        <v>#DIV/0!</v>
      </c>
      <c r="S11" s="6" t="e">
        <f t="shared" si="11"/>
        <v>#DIV/0!</v>
      </c>
      <c r="T11" s="6" t="e">
        <f t="shared" si="11"/>
        <v>#DIV/0!</v>
      </c>
      <c r="U11" s="6" t="e">
        <f t="shared" si="11"/>
        <v>#DIV/0!</v>
      </c>
      <c r="V11" s="6" t="e">
        <f t="shared" si="11"/>
        <v>#DIV/0!</v>
      </c>
      <c r="W11" s="59" t="e">
        <f t="shared" si="11"/>
        <v>#DIV/0!</v>
      </c>
      <c r="X11" s="27" t="e">
        <f t="shared" si="11"/>
        <v>#DIV/0!</v>
      </c>
      <c r="Y11" s="27" t="e">
        <f t="shared" si="11"/>
        <v>#DIV/0!</v>
      </c>
      <c r="Z11" s="27" t="e">
        <f t="shared" si="11"/>
        <v>#DIV/0!</v>
      </c>
      <c r="AA11" s="27" t="e">
        <f t="shared" si="11"/>
        <v>#DIV/0!</v>
      </c>
      <c r="AB11" s="271"/>
      <c r="AC11" s="6" t="e">
        <f t="shared" ref="AC11:AN16" si="12">C11/$O11</f>
        <v>#DIV/0!</v>
      </c>
      <c r="AD11" s="6" t="e">
        <f t="shared" si="12"/>
        <v>#DIV/0!</v>
      </c>
      <c r="AE11" s="6" t="e">
        <f t="shared" si="12"/>
        <v>#DIV/0!</v>
      </c>
      <c r="AF11" s="6" t="e">
        <f t="shared" si="12"/>
        <v>#DIV/0!</v>
      </c>
      <c r="AG11" s="6" t="e">
        <f t="shared" si="12"/>
        <v>#DIV/0!</v>
      </c>
      <c r="AH11" s="6" t="e">
        <f t="shared" si="12"/>
        <v>#DIV/0!</v>
      </c>
      <c r="AI11" s="6" t="e">
        <f t="shared" si="12"/>
        <v>#DIV/0!</v>
      </c>
      <c r="AJ11" s="27" t="e">
        <f t="shared" si="12"/>
        <v>#DIV/0!</v>
      </c>
      <c r="AK11" s="27" t="e">
        <f t="shared" si="12"/>
        <v>#DIV/0!</v>
      </c>
      <c r="AL11" s="27" t="e">
        <f t="shared" si="12"/>
        <v>#DIV/0!</v>
      </c>
      <c r="AM11" s="27" t="e">
        <f t="shared" si="12"/>
        <v>#DIV/0!</v>
      </c>
      <c r="AN11" s="27" t="e">
        <f t="shared" si="12"/>
        <v>#DIV/0!</v>
      </c>
    </row>
    <row r="12" spans="2:40">
      <c r="B12" s="17" t="s">
        <v>15</v>
      </c>
      <c r="C12" s="1">
        <f>'MS SR'!P49</f>
        <v>18956</v>
      </c>
      <c r="D12" s="1">
        <f>'MS SR'!Q49</f>
        <v>17029</v>
      </c>
      <c r="E12" s="1">
        <f>'MS SR'!R49</f>
        <v>16634</v>
      </c>
      <c r="F12" s="1">
        <f>'MS SR'!S49</f>
        <v>17186</v>
      </c>
      <c r="G12" s="1">
        <f>'MS SR'!T49</f>
        <v>16819</v>
      </c>
      <c r="H12" s="1">
        <f>'MS SR'!U49</f>
        <v>15795</v>
      </c>
      <c r="I12" s="1">
        <f>'MS SR'!V49</f>
        <v>15026</v>
      </c>
      <c r="J12" s="1">
        <f>'MS SR'!W49</f>
        <v>14170</v>
      </c>
      <c r="K12" s="8">
        <f>'MS SR'!X49</f>
        <v>12609</v>
      </c>
      <c r="L12" s="8">
        <f>'MS SR'!Y49</f>
        <v>13683</v>
      </c>
      <c r="M12" s="8">
        <f>'MS SR'!Z49</f>
        <v>13160</v>
      </c>
      <c r="N12" s="20">
        <f>'MS SR'!AA49</f>
        <v>11043</v>
      </c>
      <c r="O12" s="10">
        <f>SUM(C12:N12)</f>
        <v>182110</v>
      </c>
      <c r="Q12" s="6">
        <f t="shared" si="11"/>
        <v>-0.10165646760920022</v>
      </c>
      <c r="R12" s="6">
        <f t="shared" si="11"/>
        <v>-2.3195724939808593E-2</v>
      </c>
      <c r="S12" s="6">
        <f t="shared" si="11"/>
        <v>3.318504268365996E-2</v>
      </c>
      <c r="T12" s="6">
        <f t="shared" si="11"/>
        <v>-2.1354590946118912E-2</v>
      </c>
      <c r="U12" s="6">
        <f t="shared" si="11"/>
        <v>-6.0883524585290449E-2</v>
      </c>
      <c r="V12" s="6">
        <f t="shared" si="11"/>
        <v>-4.8686293130737579E-2</v>
      </c>
      <c r="W12" s="59">
        <f t="shared" si="11"/>
        <v>-5.6967922268068683E-2</v>
      </c>
      <c r="X12" s="27">
        <f t="shared" si="11"/>
        <v>-0.11016231474947069</v>
      </c>
      <c r="Y12" s="27">
        <f t="shared" si="11"/>
        <v>8.5177254342136521E-2</v>
      </c>
      <c r="Z12" s="27">
        <f t="shared" si="11"/>
        <v>-3.8222612000292311E-2</v>
      </c>
      <c r="AA12" s="27">
        <f t="shared" si="11"/>
        <v>-0.16086626139817628</v>
      </c>
      <c r="AC12" s="6">
        <f t="shared" si="12"/>
        <v>0.10409093405084839</v>
      </c>
      <c r="AD12" s="6">
        <f t="shared" si="12"/>
        <v>9.3509417385096924E-2</v>
      </c>
      <c r="AE12" s="6">
        <f t="shared" si="12"/>
        <v>9.1340398660150465E-2</v>
      </c>
      <c r="AF12" s="6">
        <f t="shared" si="12"/>
        <v>9.437153368843007E-2</v>
      </c>
      <c r="AG12" s="6">
        <f t="shared" si="12"/>
        <v>9.2356268189555765E-2</v>
      </c>
      <c r="AH12" s="6">
        <f t="shared" si="12"/>
        <v>8.6733293064631262E-2</v>
      </c>
      <c r="AI12" s="6">
        <f t="shared" si="12"/>
        <v>8.2510570534292463E-2</v>
      </c>
      <c r="AJ12" s="27">
        <f t="shared" si="12"/>
        <v>7.7810114765800895E-2</v>
      </c>
      <c r="AK12" s="27">
        <f t="shared" si="12"/>
        <v>6.9238372412278287E-2</v>
      </c>
      <c r="AL12" s="27">
        <f t="shared" si="12"/>
        <v>7.5135906869474495E-2</v>
      </c>
      <c r="AM12" s="27">
        <f t="shared" si="12"/>
        <v>7.2264016253912475E-2</v>
      </c>
      <c r="AN12" s="27">
        <f t="shared" si="12"/>
        <v>6.0639174125528529E-2</v>
      </c>
    </row>
    <row r="13" spans="2:40">
      <c r="B13" s="18" t="s">
        <v>16</v>
      </c>
      <c r="C13" s="1">
        <v>3651</v>
      </c>
      <c r="D13" s="1">
        <v>2929</v>
      </c>
      <c r="E13" s="1">
        <v>3084</v>
      </c>
      <c r="F13" s="1">
        <v>3147</v>
      </c>
      <c r="G13" s="1">
        <v>2953</v>
      </c>
      <c r="H13" s="1">
        <v>2820</v>
      </c>
      <c r="I13" s="1">
        <v>2626</v>
      </c>
      <c r="J13" s="132">
        <v>2851</v>
      </c>
      <c r="K13" s="8">
        <v>2050</v>
      </c>
      <c r="L13" s="8">
        <v>2049</v>
      </c>
      <c r="M13" s="8">
        <v>1986</v>
      </c>
      <c r="N13" s="20">
        <v>1288</v>
      </c>
      <c r="O13" s="10">
        <f>SUM(C13:N13)</f>
        <v>31434</v>
      </c>
      <c r="Q13" s="6">
        <f t="shared" si="11"/>
        <v>-0.19775403998904406</v>
      </c>
      <c r="R13" s="6">
        <f t="shared" si="11"/>
        <v>5.2919085011949418E-2</v>
      </c>
      <c r="S13" s="6">
        <f t="shared" si="11"/>
        <v>2.0428015564202262E-2</v>
      </c>
      <c r="T13" s="6">
        <f t="shared" si="11"/>
        <v>-6.1646012074992096E-2</v>
      </c>
      <c r="U13" s="6">
        <f t="shared" si="11"/>
        <v>-4.5038943447341717E-2</v>
      </c>
      <c r="V13" s="6">
        <f t="shared" si="11"/>
        <v>-6.8794326241134796E-2</v>
      </c>
      <c r="W13" s="59">
        <f t="shared" si="11"/>
        <v>8.5681645087585689E-2</v>
      </c>
      <c r="X13" s="27">
        <f t="shared" si="11"/>
        <v>-0.28095405121010175</v>
      </c>
      <c r="Y13" s="27">
        <f t="shared" si="11"/>
        <v>-4.8780487804878092E-4</v>
      </c>
      <c r="Z13" s="27">
        <f t="shared" si="11"/>
        <v>-3.0746705710102518E-2</v>
      </c>
      <c r="AA13" s="27">
        <f t="shared" si="11"/>
        <v>-0.35146022155085599</v>
      </c>
      <c r="AC13" s="6">
        <f t="shared" si="12"/>
        <v>0.11614811987020424</v>
      </c>
      <c r="AD13" s="6">
        <f t="shared" si="12"/>
        <v>9.3179359928739575E-2</v>
      </c>
      <c r="AE13" s="6">
        <f t="shared" si="12"/>
        <v>9.8110326398167594E-2</v>
      </c>
      <c r="AF13" s="6">
        <f t="shared" si="12"/>
        <v>0.10011452567283832</v>
      </c>
      <c r="AG13" s="6">
        <f t="shared" si="12"/>
        <v>9.3942864414328434E-2</v>
      </c>
      <c r="AH13" s="6">
        <f t="shared" si="12"/>
        <v>8.9711777056690215E-2</v>
      </c>
      <c r="AI13" s="6">
        <f t="shared" si="12"/>
        <v>8.3540115798180312E-2</v>
      </c>
      <c r="AJ13" s="27">
        <f t="shared" si="12"/>
        <v>9.0697970350575807E-2</v>
      </c>
      <c r="AK13" s="27">
        <f t="shared" si="12"/>
        <v>6.5216008144047849E-2</v>
      </c>
      <c r="AL13" s="27">
        <f t="shared" si="12"/>
        <v>6.5184195457148306E-2</v>
      </c>
      <c r="AM13" s="27">
        <f t="shared" si="12"/>
        <v>6.3179996182477577E-2</v>
      </c>
      <c r="AN13" s="27">
        <f t="shared" si="12"/>
        <v>4.0974740726601767E-2</v>
      </c>
    </row>
    <row r="14" spans="2:40">
      <c r="B14" s="18" t="s">
        <v>17</v>
      </c>
      <c r="C14" s="1"/>
      <c r="D14" s="1"/>
      <c r="E14" s="1"/>
      <c r="F14" s="1"/>
      <c r="G14" s="1"/>
      <c r="H14" s="1"/>
      <c r="I14" s="1"/>
      <c r="J14" s="132"/>
      <c r="K14" s="8"/>
      <c r="L14" s="8"/>
      <c r="M14" s="8"/>
      <c r="N14" s="20"/>
      <c r="O14" s="10">
        <f>SUM(C14:N14)</f>
        <v>0</v>
      </c>
      <c r="Q14" s="6" t="e">
        <f t="shared" si="11"/>
        <v>#DIV/0!</v>
      </c>
      <c r="R14" s="6" t="e">
        <f t="shared" si="11"/>
        <v>#DIV/0!</v>
      </c>
      <c r="S14" s="6" t="e">
        <f t="shared" si="11"/>
        <v>#DIV/0!</v>
      </c>
      <c r="T14" s="6" t="e">
        <f t="shared" si="11"/>
        <v>#DIV/0!</v>
      </c>
      <c r="U14" s="6" t="e">
        <f t="shared" si="11"/>
        <v>#DIV/0!</v>
      </c>
      <c r="V14" s="6" t="e">
        <f t="shared" si="11"/>
        <v>#DIV/0!</v>
      </c>
      <c r="W14" s="59" t="e">
        <f t="shared" si="11"/>
        <v>#DIV/0!</v>
      </c>
      <c r="X14" s="27" t="e">
        <f t="shared" si="11"/>
        <v>#DIV/0!</v>
      </c>
      <c r="Y14" s="27" t="e">
        <f t="shared" si="11"/>
        <v>#DIV/0!</v>
      </c>
      <c r="Z14" s="27" t="e">
        <f t="shared" si="11"/>
        <v>#DIV/0!</v>
      </c>
      <c r="AA14" s="27" t="e">
        <f t="shared" si="11"/>
        <v>#DIV/0!</v>
      </c>
      <c r="AC14" s="6" t="e">
        <f t="shared" si="12"/>
        <v>#DIV/0!</v>
      </c>
      <c r="AD14" s="6" t="e">
        <f t="shared" si="12"/>
        <v>#DIV/0!</v>
      </c>
      <c r="AE14" s="6" t="e">
        <f t="shared" si="12"/>
        <v>#DIV/0!</v>
      </c>
      <c r="AF14" s="6" t="e">
        <f t="shared" si="12"/>
        <v>#DIV/0!</v>
      </c>
      <c r="AG14" s="6" t="e">
        <f t="shared" si="12"/>
        <v>#DIV/0!</v>
      </c>
      <c r="AH14" s="6" t="e">
        <f t="shared" si="12"/>
        <v>#DIV/0!</v>
      </c>
      <c r="AI14" s="6" t="e">
        <f t="shared" si="12"/>
        <v>#DIV/0!</v>
      </c>
      <c r="AJ14" s="27" t="e">
        <f t="shared" si="12"/>
        <v>#DIV/0!</v>
      </c>
      <c r="AK14" s="27" t="e">
        <f t="shared" si="12"/>
        <v>#DIV/0!</v>
      </c>
      <c r="AL14" s="27" t="e">
        <f t="shared" si="12"/>
        <v>#DIV/0!</v>
      </c>
      <c r="AM14" s="27" t="e">
        <f t="shared" si="12"/>
        <v>#DIV/0!</v>
      </c>
      <c r="AN14" s="27" t="e">
        <f t="shared" si="12"/>
        <v>#DIV/0!</v>
      </c>
    </row>
    <row r="15" spans="2:40">
      <c r="B15" s="19" t="s">
        <v>18</v>
      </c>
      <c r="C15" s="13">
        <v>31217</v>
      </c>
      <c r="D15" s="13">
        <v>28740</v>
      </c>
      <c r="E15" s="13">
        <v>26687</v>
      </c>
      <c r="F15" s="13">
        <v>25047</v>
      </c>
      <c r="G15" s="13">
        <v>23243</v>
      </c>
      <c r="H15" s="13">
        <v>25780</v>
      </c>
      <c r="I15" s="13">
        <v>22340</v>
      </c>
      <c r="J15" s="63">
        <v>27889</v>
      </c>
      <c r="K15" s="14">
        <v>27295</v>
      </c>
      <c r="L15" s="14">
        <v>26895</v>
      </c>
      <c r="M15" s="14">
        <v>24480</v>
      </c>
      <c r="N15" s="21">
        <v>18781</v>
      </c>
      <c r="O15" s="15">
        <f>SUM(C15:N15)</f>
        <v>308394</v>
      </c>
      <c r="Q15" s="16">
        <f t="shared" si="11"/>
        <v>-7.9347791267578516E-2</v>
      </c>
      <c r="R15" s="16">
        <f t="shared" si="11"/>
        <v>-7.1433542101600578E-2</v>
      </c>
      <c r="S15" s="16">
        <f t="shared" si="11"/>
        <v>-6.1453141979240788E-2</v>
      </c>
      <c r="T15" s="16">
        <f t="shared" si="11"/>
        <v>-7.2024593763724165E-2</v>
      </c>
      <c r="U15" s="16">
        <f t="shared" si="11"/>
        <v>0.10915114227939604</v>
      </c>
      <c r="V15" s="16">
        <f t="shared" si="11"/>
        <v>-0.13343677269200926</v>
      </c>
      <c r="W15" s="60">
        <f t="shared" si="11"/>
        <v>0.24838854073410932</v>
      </c>
      <c r="X15" s="28">
        <f t="shared" si="11"/>
        <v>-2.1298719925418652E-2</v>
      </c>
      <c r="Y15" s="28">
        <f t="shared" si="11"/>
        <v>-1.4654698662758703E-2</v>
      </c>
      <c r="Z15" s="28">
        <f t="shared" si="11"/>
        <v>-8.9793641940881241E-2</v>
      </c>
      <c r="AA15" s="28">
        <f t="shared" si="11"/>
        <v>-0.2328022875816993</v>
      </c>
      <c r="AC15" s="16">
        <f t="shared" si="12"/>
        <v>0.10122440773815314</v>
      </c>
      <c r="AD15" s="16">
        <f t="shared" si="12"/>
        <v>9.3192474561761898E-2</v>
      </c>
      <c r="AE15" s="16">
        <f t="shared" si="12"/>
        <v>8.653540600660195E-2</v>
      </c>
      <c r="AF15" s="16">
        <f t="shared" si="12"/>
        <v>8.1217533415046991E-2</v>
      </c>
      <c r="AG15" s="16">
        <f t="shared" si="12"/>
        <v>7.5367873564336524E-2</v>
      </c>
      <c r="AH15" s="16">
        <f t="shared" si="12"/>
        <v>8.3594363055052953E-2</v>
      </c>
      <c r="AI15" s="16">
        <f t="shared" si="12"/>
        <v>7.2439801033742549E-2</v>
      </c>
      <c r="AJ15" s="28">
        <f t="shared" si="12"/>
        <v>9.0433017503583082E-2</v>
      </c>
      <c r="AK15" s="28">
        <f t="shared" si="12"/>
        <v>8.8506909991763777E-2</v>
      </c>
      <c r="AL15" s="28">
        <f t="shared" si="12"/>
        <v>8.7209867896262575E-2</v>
      </c>
      <c r="AM15" s="28">
        <f t="shared" si="12"/>
        <v>7.9378976244674021E-2</v>
      </c>
      <c r="AN15" s="28">
        <f t="shared" si="12"/>
        <v>6.0899368989020541E-2</v>
      </c>
    </row>
    <row r="16" spans="2:40">
      <c r="B16" s="18"/>
      <c r="C16" s="10">
        <f>SUM(C11:C15)</f>
        <v>53824</v>
      </c>
      <c r="D16" s="10">
        <f t="shared" ref="D16:N16" si="13">SUM(D11:D15)</f>
        <v>48698</v>
      </c>
      <c r="E16" s="10">
        <f t="shared" si="13"/>
        <v>46405</v>
      </c>
      <c r="F16" s="10">
        <f t="shared" si="13"/>
        <v>45380</v>
      </c>
      <c r="G16" s="10">
        <f t="shared" si="13"/>
        <v>43015</v>
      </c>
      <c r="H16" s="10">
        <f t="shared" si="13"/>
        <v>44395</v>
      </c>
      <c r="I16" s="10">
        <f t="shared" si="13"/>
        <v>39992</v>
      </c>
      <c r="J16" s="96">
        <f t="shared" si="13"/>
        <v>44910</v>
      </c>
      <c r="K16" s="26">
        <f t="shared" si="13"/>
        <v>41954</v>
      </c>
      <c r="L16" s="26">
        <f t="shared" si="13"/>
        <v>42627</v>
      </c>
      <c r="M16" s="26">
        <f t="shared" si="13"/>
        <v>39626</v>
      </c>
      <c r="N16" s="80">
        <f t="shared" si="13"/>
        <v>31112</v>
      </c>
      <c r="O16" s="10">
        <f>SUM(O12:O15)</f>
        <v>521938</v>
      </c>
      <c r="Q16" s="16">
        <f t="shared" si="11"/>
        <v>-9.5236325802615984E-2</v>
      </c>
      <c r="R16" s="16">
        <f t="shared" si="11"/>
        <v>-4.7086122633373084E-2</v>
      </c>
      <c r="S16" s="16">
        <f t="shared" si="11"/>
        <v>-2.2088137054196766E-2</v>
      </c>
      <c r="T16" s="16">
        <f t="shared" si="11"/>
        <v>-5.211546936976641E-2</v>
      </c>
      <c r="U16" s="16">
        <f t="shared" si="11"/>
        <v>3.2081831919098081E-2</v>
      </c>
      <c r="V16" s="16">
        <f t="shared" si="11"/>
        <v>-9.9177835341817788E-2</v>
      </c>
      <c r="W16" s="60">
        <f t="shared" si="11"/>
        <v>0.12297459491898377</v>
      </c>
      <c r="X16" s="28">
        <f t="shared" si="11"/>
        <v>-6.582052994878651E-2</v>
      </c>
      <c r="Y16" s="28">
        <f t="shared" si="11"/>
        <v>1.604137865281019E-2</v>
      </c>
      <c r="Z16" s="28">
        <f t="shared" si="11"/>
        <v>-7.0401388791141772E-2</v>
      </c>
      <c r="AA16" s="28">
        <f t="shared" si="11"/>
        <v>-0.21485893100489573</v>
      </c>
      <c r="AC16" s="16">
        <f t="shared" si="12"/>
        <v>0.1031233594794784</v>
      </c>
      <c r="AD16" s="16">
        <f t="shared" si="12"/>
        <v>9.3302269618230516E-2</v>
      </c>
      <c r="AE16" s="16">
        <f t="shared" si="12"/>
        <v>8.8909027509014485E-2</v>
      </c>
      <c r="AF16" s="16">
        <f t="shared" si="12"/>
        <v>8.6945192724040027E-2</v>
      </c>
      <c r="AG16" s="16">
        <f t="shared" si="12"/>
        <v>8.2414003195781876E-2</v>
      </c>
      <c r="AH16" s="16">
        <f t="shared" si="12"/>
        <v>8.5057995394088953E-2</v>
      </c>
      <c r="AI16" s="16">
        <f t="shared" si="12"/>
        <v>7.6622127532388909E-2</v>
      </c>
      <c r="AJ16" s="28">
        <f t="shared" si="12"/>
        <v>8.6044702627515152E-2</v>
      </c>
      <c r="AK16" s="28">
        <f t="shared" si="12"/>
        <v>8.0381194701286365E-2</v>
      </c>
      <c r="AL16" s="28">
        <f t="shared" si="12"/>
        <v>8.1670619882054957E-2</v>
      </c>
      <c r="AM16" s="28">
        <f t="shared" si="12"/>
        <v>7.5920894818924847E-2</v>
      </c>
      <c r="AN16" s="28">
        <f t="shared" si="12"/>
        <v>5.9608612517195528E-2</v>
      </c>
    </row>
    <row r="17" spans="2:40">
      <c r="B17" s="4"/>
      <c r="Q17" s="1"/>
      <c r="R17" s="1"/>
    </row>
    <row r="18" spans="2:40" s="3" customFormat="1"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/>
      <c r="Q18" s="46" t="str">
        <f t="shared" ref="Q18:AA18" si="14">CONCATENATE(LEFT(D18,2),"/",LEFT(C18,2))</f>
        <v>02/01</v>
      </c>
      <c r="R18" s="46" t="str">
        <f t="shared" si="14"/>
        <v>03/02</v>
      </c>
      <c r="S18" s="46" t="str">
        <f t="shared" si="14"/>
        <v>04/03</v>
      </c>
      <c r="T18" s="46" t="str">
        <f t="shared" si="14"/>
        <v>05/04</v>
      </c>
      <c r="U18" s="46" t="str">
        <f t="shared" si="14"/>
        <v>06/05</v>
      </c>
      <c r="V18" s="46" t="str">
        <f t="shared" si="14"/>
        <v>07/06</v>
      </c>
      <c r="W18" s="46" t="str">
        <f t="shared" si="14"/>
        <v>08/07</v>
      </c>
      <c r="X18" s="46" t="str">
        <f t="shared" si="14"/>
        <v>09/08</v>
      </c>
      <c r="Y18" s="46" t="str">
        <f t="shared" si="14"/>
        <v>10/09</v>
      </c>
      <c r="Z18" s="46" t="str">
        <f t="shared" si="14"/>
        <v>11/10</v>
      </c>
      <c r="AA18" s="46" t="str">
        <f t="shared" si="14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</row>
    <row r="19" spans="2:40" s="3" customFormat="1">
      <c r="B19" s="31" t="s">
        <v>14</v>
      </c>
      <c r="C19" s="34"/>
      <c r="D19" s="34"/>
      <c r="E19" s="34"/>
      <c r="F19" s="34"/>
      <c r="G19" s="34"/>
      <c r="H19" s="34"/>
      <c r="I19" s="34"/>
      <c r="J19" s="34"/>
      <c r="K19" s="47"/>
      <c r="L19" s="47"/>
      <c r="M19" s="47"/>
      <c r="N19" s="48"/>
      <c r="O19" s="10">
        <f>SUM(C19:N19)</f>
        <v>0</v>
      </c>
      <c r="P19"/>
      <c r="Q19" s="27" t="e">
        <f t="shared" ref="Q19:AA24" si="15">(D19/C19)-1</f>
        <v>#DIV/0!</v>
      </c>
      <c r="R19" s="27" t="e">
        <f t="shared" si="15"/>
        <v>#DIV/0!</v>
      </c>
      <c r="S19" s="27" t="e">
        <f t="shared" si="15"/>
        <v>#DIV/0!</v>
      </c>
      <c r="T19" s="27" t="e">
        <f t="shared" si="15"/>
        <v>#DIV/0!</v>
      </c>
      <c r="U19" s="27" t="e">
        <f t="shared" si="15"/>
        <v>#DIV/0!</v>
      </c>
      <c r="V19" s="27" t="e">
        <f t="shared" si="15"/>
        <v>#DIV/0!</v>
      </c>
      <c r="W19" s="27" t="e">
        <f t="shared" si="15"/>
        <v>#DIV/0!</v>
      </c>
      <c r="X19" s="59" t="e">
        <f t="shared" si="15"/>
        <v>#DIV/0!</v>
      </c>
      <c r="Y19" s="59" t="e">
        <f t="shared" si="15"/>
        <v>#DIV/0!</v>
      </c>
      <c r="Z19" s="59" t="e">
        <f t="shared" si="15"/>
        <v>#DIV/0!</v>
      </c>
      <c r="AA19" s="59" t="e">
        <f t="shared" si="15"/>
        <v>#DIV/0!</v>
      </c>
      <c r="AB19" s="271"/>
      <c r="AC19" s="27" t="e">
        <f t="shared" ref="AC19:AN19" si="16">C19/$O19</f>
        <v>#DIV/0!</v>
      </c>
      <c r="AD19" s="27" t="e">
        <f t="shared" si="16"/>
        <v>#DIV/0!</v>
      </c>
      <c r="AE19" s="27" t="e">
        <f t="shared" si="16"/>
        <v>#DIV/0!</v>
      </c>
      <c r="AF19" s="27" t="e">
        <f t="shared" si="16"/>
        <v>#DIV/0!</v>
      </c>
      <c r="AG19" s="27" t="e">
        <f t="shared" si="16"/>
        <v>#DIV/0!</v>
      </c>
      <c r="AH19" s="27" t="e">
        <f t="shared" si="16"/>
        <v>#DIV/0!</v>
      </c>
      <c r="AI19" s="27" t="e">
        <f t="shared" si="16"/>
        <v>#DIV/0!</v>
      </c>
      <c r="AJ19" s="27" t="e">
        <f t="shared" si="16"/>
        <v>#DIV/0!</v>
      </c>
      <c r="AK19" s="27" t="e">
        <f t="shared" si="16"/>
        <v>#DIV/0!</v>
      </c>
      <c r="AL19" s="27" t="e">
        <f t="shared" si="16"/>
        <v>#DIV/0!</v>
      </c>
      <c r="AM19" s="27" t="e">
        <f t="shared" si="16"/>
        <v>#DIV/0!</v>
      </c>
      <c r="AN19" s="27" t="e">
        <f t="shared" si="16"/>
        <v>#DIV/0!</v>
      </c>
    </row>
    <row r="20" spans="2:40">
      <c r="B20" s="17" t="s">
        <v>15</v>
      </c>
      <c r="C20" s="8">
        <f>'MS SR'!AC49</f>
        <v>13880</v>
      </c>
      <c r="D20" s="8">
        <f>'MS SR'!AD49</f>
        <v>12764</v>
      </c>
      <c r="E20" s="8">
        <f>'MS SR'!AE49</f>
        <v>13164</v>
      </c>
      <c r="F20" s="8">
        <f>'MS SR'!AF49</f>
        <v>12487</v>
      </c>
      <c r="G20" s="8">
        <f>'MS SR'!AG49</f>
        <v>13782</v>
      </c>
      <c r="H20" s="8">
        <f>'MS SR'!AH49</f>
        <v>12731</v>
      </c>
      <c r="I20" s="8">
        <f>'MS SR'!AI49</f>
        <v>12317</v>
      </c>
      <c r="J20" s="8">
        <f>'MS SR'!AJ49</f>
        <v>11023</v>
      </c>
      <c r="K20" s="61"/>
      <c r="L20" s="61"/>
      <c r="M20" s="61"/>
      <c r="N20" s="62"/>
      <c r="O20" s="10">
        <f>SUM(C20:N20)</f>
        <v>102148</v>
      </c>
      <c r="Q20" s="27">
        <f t="shared" si="15"/>
        <v>-8.0403458213256451E-2</v>
      </c>
      <c r="R20" s="27">
        <f t="shared" si="15"/>
        <v>3.1338138514572345E-2</v>
      </c>
      <c r="S20" s="27">
        <f t="shared" si="15"/>
        <v>-5.1428137344272207E-2</v>
      </c>
      <c r="T20" s="27">
        <f t="shared" si="15"/>
        <v>0.10370785617041722</v>
      </c>
      <c r="U20" s="27">
        <f t="shared" si="15"/>
        <v>-7.6258888405166148E-2</v>
      </c>
      <c r="V20" s="27">
        <f t="shared" si="15"/>
        <v>-3.2519047993087691E-2</v>
      </c>
      <c r="W20" s="27">
        <f t="shared" si="15"/>
        <v>-0.10505804984980105</v>
      </c>
      <c r="X20" s="59">
        <f t="shared" si="15"/>
        <v>-1</v>
      </c>
      <c r="Y20" s="59" t="e">
        <f t="shared" si="15"/>
        <v>#DIV/0!</v>
      </c>
      <c r="Z20" s="59" t="e">
        <f t="shared" si="15"/>
        <v>#DIV/0!</v>
      </c>
      <c r="AA20" s="59" t="e">
        <f t="shared" si="15"/>
        <v>#DIV/0!</v>
      </c>
      <c r="AC20" s="27">
        <f>C20/$O20</f>
        <v>0.13588127031366254</v>
      </c>
      <c r="AD20" s="27">
        <f t="shared" ref="AD20:AH23" si="17">D20/$O20</f>
        <v>0.12495594627403375</v>
      </c>
      <c r="AE20" s="27">
        <f t="shared" si="17"/>
        <v>0.12887183302658886</v>
      </c>
      <c r="AF20" s="27">
        <f t="shared" si="17"/>
        <v>0.12224419469788933</v>
      </c>
      <c r="AG20" s="27">
        <f t="shared" si="17"/>
        <v>0.13492187805928652</v>
      </c>
      <c r="AH20" s="27">
        <f t="shared" si="17"/>
        <v>0.12463288561694796</v>
      </c>
      <c r="AI20" s="27">
        <f t="shared" ref="AI20:AN24" si="18">I20/$O20</f>
        <v>0.12057994282805341</v>
      </c>
      <c r="AJ20" s="27">
        <f t="shared" si="18"/>
        <v>0.10791204918353761</v>
      </c>
      <c r="AK20" s="27">
        <f t="shared" si="18"/>
        <v>0</v>
      </c>
      <c r="AL20" s="27">
        <f t="shared" si="18"/>
        <v>0</v>
      </c>
      <c r="AM20" s="27">
        <f t="shared" si="18"/>
        <v>0</v>
      </c>
      <c r="AN20" s="27">
        <f t="shared" si="18"/>
        <v>0</v>
      </c>
    </row>
    <row r="21" spans="2:40">
      <c r="B21" s="18" t="s">
        <v>16</v>
      </c>
      <c r="C21" s="8">
        <v>2231</v>
      </c>
      <c r="D21" s="8">
        <v>1639</v>
      </c>
      <c r="E21" s="8">
        <v>1586</v>
      </c>
      <c r="F21" s="8">
        <v>1579</v>
      </c>
      <c r="G21" s="8">
        <v>1621</v>
      </c>
      <c r="H21" s="30">
        <v>1414</v>
      </c>
      <c r="I21" s="30">
        <v>1497</v>
      </c>
      <c r="J21" s="30">
        <v>1364</v>
      </c>
      <c r="K21" s="61"/>
      <c r="L21" s="61"/>
      <c r="M21" s="61"/>
      <c r="N21" s="62"/>
      <c r="O21" s="10">
        <f>SUM(C21:N21)</f>
        <v>12931</v>
      </c>
      <c r="Q21" s="27">
        <f t="shared" si="15"/>
        <v>-0.26535186015239798</v>
      </c>
      <c r="R21" s="27">
        <f t="shared" si="15"/>
        <v>-3.2336790726052445E-2</v>
      </c>
      <c r="S21" s="27">
        <f t="shared" si="15"/>
        <v>-4.4136191677175418E-3</v>
      </c>
      <c r="T21" s="27">
        <f t="shared" si="15"/>
        <v>2.6599113362888005E-2</v>
      </c>
      <c r="U21" s="27">
        <f t="shared" si="15"/>
        <v>-0.12769895126465147</v>
      </c>
      <c r="V21" s="27">
        <f t="shared" si="15"/>
        <v>5.8698727015558783E-2</v>
      </c>
      <c r="W21" s="27">
        <f t="shared" si="15"/>
        <v>-8.8844355377421524E-2</v>
      </c>
      <c r="X21" s="59">
        <f t="shared" si="15"/>
        <v>-1</v>
      </c>
      <c r="Y21" s="59" t="e">
        <f t="shared" si="15"/>
        <v>#DIV/0!</v>
      </c>
      <c r="Z21" s="59" t="e">
        <f t="shared" si="15"/>
        <v>#DIV/0!</v>
      </c>
      <c r="AA21" s="59" t="e">
        <f t="shared" si="15"/>
        <v>#DIV/0!</v>
      </c>
      <c r="AC21" s="27">
        <f>C21/$O21</f>
        <v>0.17253112674967133</v>
      </c>
      <c r="AD21" s="27">
        <f t="shared" si="17"/>
        <v>0.12674967133245688</v>
      </c>
      <c r="AE21" s="27">
        <f t="shared" si="17"/>
        <v>0.1226509937359833</v>
      </c>
      <c r="AF21" s="27">
        <f t="shared" si="17"/>
        <v>0.12210965895909055</v>
      </c>
      <c r="AG21" s="27">
        <f t="shared" si="17"/>
        <v>0.12535766762044698</v>
      </c>
      <c r="AH21" s="27">
        <f t="shared" si="17"/>
        <v>0.10934962493233315</v>
      </c>
      <c r="AI21" s="27">
        <f t="shared" si="18"/>
        <v>0.1157683087154899</v>
      </c>
      <c r="AJ21" s="27">
        <f t="shared" si="18"/>
        <v>0.10548294795452788</v>
      </c>
      <c r="AK21" s="27">
        <f t="shared" si="18"/>
        <v>0</v>
      </c>
      <c r="AL21" s="27">
        <f t="shared" si="18"/>
        <v>0</v>
      </c>
      <c r="AM21" s="27">
        <f t="shared" si="18"/>
        <v>0</v>
      </c>
      <c r="AN21" s="27">
        <f t="shared" si="18"/>
        <v>0</v>
      </c>
    </row>
    <row r="22" spans="2:40">
      <c r="B22" s="18" t="s">
        <v>17</v>
      </c>
      <c r="C22" s="8"/>
      <c r="D22" s="8"/>
      <c r="E22" s="8"/>
      <c r="F22" s="8"/>
      <c r="G22" s="8"/>
      <c r="H22" s="30"/>
      <c r="I22" s="30"/>
      <c r="J22" s="30"/>
      <c r="K22" s="61"/>
      <c r="L22" s="61"/>
      <c r="M22" s="61"/>
      <c r="N22" s="62"/>
      <c r="O22" s="10">
        <f>SUM(C22:N22)</f>
        <v>0</v>
      </c>
      <c r="Q22" s="27" t="e">
        <f t="shared" si="15"/>
        <v>#DIV/0!</v>
      </c>
      <c r="R22" s="27" t="e">
        <f t="shared" si="15"/>
        <v>#DIV/0!</v>
      </c>
      <c r="S22" s="27" t="e">
        <f t="shared" si="15"/>
        <v>#DIV/0!</v>
      </c>
      <c r="T22" s="27" t="e">
        <f t="shared" si="15"/>
        <v>#DIV/0!</v>
      </c>
      <c r="U22" s="27" t="e">
        <f t="shared" si="15"/>
        <v>#DIV/0!</v>
      </c>
      <c r="V22" s="27" t="e">
        <f t="shared" si="15"/>
        <v>#DIV/0!</v>
      </c>
      <c r="W22" s="27" t="e">
        <f t="shared" si="15"/>
        <v>#DIV/0!</v>
      </c>
      <c r="X22" s="59" t="e">
        <f t="shared" si="15"/>
        <v>#DIV/0!</v>
      </c>
      <c r="Y22" s="59" t="e">
        <f t="shared" si="15"/>
        <v>#DIV/0!</v>
      </c>
      <c r="Z22" s="59" t="e">
        <f t="shared" si="15"/>
        <v>#DIV/0!</v>
      </c>
      <c r="AA22" s="59" t="e">
        <f t="shared" si="15"/>
        <v>#DIV/0!</v>
      </c>
      <c r="AC22" s="27" t="e">
        <f>C22/$O22</f>
        <v>#DIV/0!</v>
      </c>
      <c r="AD22" s="27" t="e">
        <f>D22/$O22</f>
        <v>#DIV/0!</v>
      </c>
      <c r="AE22" s="27" t="e">
        <f>E22/$O22</f>
        <v>#DIV/0!</v>
      </c>
      <c r="AF22" s="27" t="e">
        <f>F22/$O22</f>
        <v>#DIV/0!</v>
      </c>
      <c r="AG22" s="27" t="e">
        <f>G22/$O22</f>
        <v>#DIV/0!</v>
      </c>
      <c r="AH22" s="27" t="e">
        <f>H22/$O22</f>
        <v>#DIV/0!</v>
      </c>
      <c r="AI22" s="27" t="e">
        <f t="shared" si="18"/>
        <v>#DIV/0!</v>
      </c>
      <c r="AJ22" s="27" t="e">
        <f t="shared" si="18"/>
        <v>#DIV/0!</v>
      </c>
      <c r="AK22" s="27" t="e">
        <f t="shared" si="18"/>
        <v>#DIV/0!</v>
      </c>
      <c r="AL22" s="27" t="e">
        <f t="shared" si="18"/>
        <v>#DIV/0!</v>
      </c>
      <c r="AM22" s="27" t="e">
        <f t="shared" si="18"/>
        <v>#DIV/0!</v>
      </c>
      <c r="AN22" s="27" t="e">
        <f t="shared" si="18"/>
        <v>#DIV/0!</v>
      </c>
    </row>
    <row r="23" spans="2:40">
      <c r="B23" s="19" t="s">
        <v>18</v>
      </c>
      <c r="C23" s="14">
        <v>26808</v>
      </c>
      <c r="D23" s="14">
        <v>23609</v>
      </c>
      <c r="E23" s="14">
        <v>24245</v>
      </c>
      <c r="F23" s="14">
        <v>20996</v>
      </c>
      <c r="G23" s="14">
        <v>21785</v>
      </c>
      <c r="H23" s="14">
        <v>23093</v>
      </c>
      <c r="I23" s="14">
        <v>20868</v>
      </c>
      <c r="J23" s="14">
        <v>25213</v>
      </c>
      <c r="K23" s="63"/>
      <c r="L23" s="63"/>
      <c r="M23" s="63"/>
      <c r="N23" s="64"/>
      <c r="O23" s="15">
        <f>SUM(C23:N23)</f>
        <v>186617</v>
      </c>
      <c r="Q23" s="28">
        <f t="shared" si="15"/>
        <v>-0.11933005073112501</v>
      </c>
      <c r="R23" s="28">
        <f t="shared" si="15"/>
        <v>2.6938879240967495E-2</v>
      </c>
      <c r="S23" s="28">
        <f t="shared" si="15"/>
        <v>-0.13400701175500107</v>
      </c>
      <c r="T23" s="28">
        <f t="shared" si="15"/>
        <v>3.7578586397408964E-2</v>
      </c>
      <c r="U23" s="28">
        <f t="shared" si="15"/>
        <v>6.0041312829928861E-2</v>
      </c>
      <c r="V23" s="28">
        <f t="shared" si="15"/>
        <v>-9.6349543151604378E-2</v>
      </c>
      <c r="W23" s="28">
        <f t="shared" si="15"/>
        <v>0.20821353268161769</v>
      </c>
      <c r="X23" s="60">
        <f t="shared" si="15"/>
        <v>-1</v>
      </c>
      <c r="Y23" s="60" t="e">
        <f t="shared" si="15"/>
        <v>#DIV/0!</v>
      </c>
      <c r="Z23" s="60" t="e">
        <f t="shared" si="15"/>
        <v>#DIV/0!</v>
      </c>
      <c r="AA23" s="60" t="e">
        <f t="shared" si="15"/>
        <v>#DIV/0!</v>
      </c>
      <c r="AC23" s="28">
        <f>C23/$O23</f>
        <v>0.14365250754218534</v>
      </c>
      <c r="AD23" s="28">
        <f t="shared" si="17"/>
        <v>0.12651044652952304</v>
      </c>
      <c r="AE23" s="28">
        <f t="shared" si="17"/>
        <v>0.12991849617130272</v>
      </c>
      <c r="AF23" s="28">
        <f t="shared" si="17"/>
        <v>0.11250850672768291</v>
      </c>
      <c r="AG23" s="28">
        <f t="shared" si="17"/>
        <v>0.11673641736819261</v>
      </c>
      <c r="AH23" s="28">
        <f t="shared" si="17"/>
        <v>0.1237454251220414</v>
      </c>
      <c r="AI23" s="28">
        <f t="shared" si="18"/>
        <v>0.11182260994443165</v>
      </c>
      <c r="AJ23" s="28">
        <f t="shared" si="18"/>
        <v>0.13510559059464036</v>
      </c>
      <c r="AK23" s="28">
        <f t="shared" si="18"/>
        <v>0</v>
      </c>
      <c r="AL23" s="28">
        <f t="shared" si="18"/>
        <v>0</v>
      </c>
      <c r="AM23" s="28">
        <f t="shared" si="18"/>
        <v>0</v>
      </c>
      <c r="AN23" s="28">
        <f t="shared" si="18"/>
        <v>0</v>
      </c>
    </row>
    <row r="24" spans="2:40">
      <c r="B24" s="42"/>
      <c r="C24" s="43">
        <f>SUM(C19:C23)</f>
        <v>42919</v>
      </c>
      <c r="D24" s="43">
        <f t="shared" ref="D24:N24" si="19">SUM(D19:D23)</f>
        <v>38012</v>
      </c>
      <c r="E24" s="43">
        <f t="shared" si="19"/>
        <v>38995</v>
      </c>
      <c r="F24" s="43">
        <f t="shared" si="19"/>
        <v>35062</v>
      </c>
      <c r="G24" s="43">
        <f t="shared" si="19"/>
        <v>37188</v>
      </c>
      <c r="H24" s="43">
        <f t="shared" si="19"/>
        <v>37238</v>
      </c>
      <c r="I24" s="43">
        <f t="shared" si="19"/>
        <v>34682</v>
      </c>
      <c r="J24" s="43">
        <f t="shared" si="19"/>
        <v>37600</v>
      </c>
      <c r="K24" s="43">
        <f t="shared" si="19"/>
        <v>0</v>
      </c>
      <c r="L24" s="43">
        <f t="shared" si="19"/>
        <v>0</v>
      </c>
      <c r="M24" s="43">
        <f t="shared" si="19"/>
        <v>0</v>
      </c>
      <c r="N24" s="44">
        <f t="shared" si="19"/>
        <v>0</v>
      </c>
      <c r="O24" s="43">
        <f>SUM(O20:O23)</f>
        <v>301696</v>
      </c>
      <c r="P24" s="10"/>
      <c r="Q24" s="28">
        <f t="shared" si="15"/>
        <v>-0.11433164798807061</v>
      </c>
      <c r="R24" s="28">
        <f t="shared" si="15"/>
        <v>2.5860254656424386E-2</v>
      </c>
      <c r="S24" s="28">
        <f t="shared" si="15"/>
        <v>-0.10085908449801262</v>
      </c>
      <c r="T24" s="28">
        <f t="shared" si="15"/>
        <v>6.0635445781757946E-2</v>
      </c>
      <c r="U24" s="28">
        <f t="shared" si="15"/>
        <v>1.3445197375496765E-3</v>
      </c>
      <c r="V24" s="28">
        <f t="shared" si="15"/>
        <v>-6.8639561738009558E-2</v>
      </c>
      <c r="W24" s="28">
        <f t="shared" si="15"/>
        <v>8.4135862983680365E-2</v>
      </c>
      <c r="X24" s="60">
        <f t="shared" si="15"/>
        <v>-1</v>
      </c>
      <c r="Y24" s="60" t="e">
        <f t="shared" si="15"/>
        <v>#DIV/0!</v>
      </c>
      <c r="Z24" s="60" t="e">
        <f t="shared" si="15"/>
        <v>#DIV/0!</v>
      </c>
      <c r="AA24" s="60" t="e">
        <f t="shared" si="15"/>
        <v>#DIV/0!</v>
      </c>
      <c r="AC24" s="28">
        <f>C24/$O24</f>
        <v>0.14225909524819685</v>
      </c>
      <c r="AD24" s="28">
        <f>D24/$O24</f>
        <v>0.12599437844717862</v>
      </c>
      <c r="AE24" s="28">
        <f>E24/$O24</f>
        <v>0.12925262515910055</v>
      </c>
      <c r="AF24" s="28">
        <f>F24/$O24</f>
        <v>0.11621632371658888</v>
      </c>
      <c r="AG24" s="28">
        <f>G24/$O24</f>
        <v>0.12326315231226134</v>
      </c>
      <c r="AH24" s="28">
        <f>H24/$O24</f>
        <v>0.12342888205345778</v>
      </c>
      <c r="AI24" s="28">
        <f t="shared" si="18"/>
        <v>0.11495677768349596</v>
      </c>
      <c r="AJ24" s="28">
        <f t="shared" si="18"/>
        <v>0.12462876537971998</v>
      </c>
      <c r="AK24" s="28">
        <f t="shared" si="18"/>
        <v>0</v>
      </c>
      <c r="AL24" s="28">
        <f t="shared" si="18"/>
        <v>0</v>
      </c>
      <c r="AM24" s="28">
        <f t="shared" si="18"/>
        <v>0</v>
      </c>
      <c r="AN24" s="28">
        <f t="shared" si="18"/>
        <v>0</v>
      </c>
    </row>
    <row r="25" spans="2:40">
      <c r="B25" s="4"/>
      <c r="L25" s="1"/>
      <c r="Q25" s="1"/>
      <c r="R25" s="1"/>
    </row>
    <row r="26" spans="2:40">
      <c r="B26" s="40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59</v>
      </c>
      <c r="Q26" s="1"/>
      <c r="R26" s="1"/>
    </row>
    <row r="27" spans="2:40">
      <c r="B27" s="5" t="s">
        <v>15</v>
      </c>
      <c r="C27" s="7">
        <f t="shared" ref="C27:N27" si="20">(C12/C4)-1</f>
        <v>8.0668148908272119E-2</v>
      </c>
      <c r="D27" s="7">
        <f t="shared" si="20"/>
        <v>0.13609980652478493</v>
      </c>
      <c r="E27" s="7">
        <f t="shared" si="20"/>
        <v>-0.14824107737211323</v>
      </c>
      <c r="F27" s="7">
        <f t="shared" si="20"/>
        <v>8.367488492338726E-2</v>
      </c>
      <c r="G27" s="7">
        <f t="shared" si="20"/>
        <v>-7.5777557973403686E-2</v>
      </c>
      <c r="H27" s="7">
        <f t="shared" si="20"/>
        <v>-9.9384194320903174E-2</v>
      </c>
      <c r="I27" s="7">
        <f t="shared" si="20"/>
        <v>-3.9442562168382045E-2</v>
      </c>
      <c r="J27" s="57">
        <f t="shared" si="20"/>
        <v>-3.7102473498233257E-2</v>
      </c>
      <c r="K27" s="9">
        <f t="shared" si="20"/>
        <v>-0.15090909090909088</v>
      </c>
      <c r="L27" s="9">
        <f t="shared" si="20"/>
        <v>-0.25607568096558475</v>
      </c>
      <c r="M27" s="9">
        <f t="shared" si="20"/>
        <v>-0.12732095490716178</v>
      </c>
      <c r="N27" s="66">
        <f t="shared" si="20"/>
        <v>-0.22548744564455048</v>
      </c>
      <c r="O27" s="9">
        <f>(O12/O4)-1</f>
        <v>-7.3674679796941867E-2</v>
      </c>
      <c r="P27" s="9">
        <f>(SUM(K12:N12)/SUM(K4:N4))-1</f>
        <v>-0.19312570908103099</v>
      </c>
      <c r="Q27" s="1"/>
      <c r="R27" s="1"/>
    </row>
    <row r="28" spans="2:40">
      <c r="B28" s="4" t="s">
        <v>16</v>
      </c>
      <c r="C28" s="7">
        <f t="shared" ref="C28:N28" si="21">(C13/C5)-1</f>
        <v>0.10102533172496986</v>
      </c>
      <c r="D28" s="7">
        <f t="shared" si="21"/>
        <v>1.8782608695652181E-2</v>
      </c>
      <c r="E28" s="7">
        <f t="shared" si="21"/>
        <v>-0.12510638297872345</v>
      </c>
      <c r="F28" s="7">
        <f t="shared" si="21"/>
        <v>0.1888930865130336</v>
      </c>
      <c r="G28" s="7">
        <f t="shared" si="21"/>
        <v>-0.15844970076944997</v>
      </c>
      <c r="H28" s="7">
        <f t="shared" si="21"/>
        <v>-0.11404335532516496</v>
      </c>
      <c r="I28" s="7">
        <f t="shared" si="21"/>
        <v>-0.10528109028960819</v>
      </c>
      <c r="J28" s="57">
        <f t="shared" si="21"/>
        <v>-6.0935441370223997E-2</v>
      </c>
      <c r="K28" s="9">
        <f t="shared" si="21"/>
        <v>-0.34692577253902512</v>
      </c>
      <c r="L28" s="9">
        <f t="shared" si="21"/>
        <v>-0.38963360142984804</v>
      </c>
      <c r="M28" s="9">
        <f t="shared" si="21"/>
        <v>-0.33198789101917259</v>
      </c>
      <c r="N28" s="66">
        <f t="shared" si="21"/>
        <v>-0.43284896521356231</v>
      </c>
      <c r="O28" s="9">
        <f>(O13/O5)-1</f>
        <v>-0.14502529510961215</v>
      </c>
      <c r="P28" s="9">
        <f t="shared" ref="P28" si="22">(SUM(K13:N13)/SUM(K5:N5))-1</f>
        <v>-0.37197614991482109</v>
      </c>
      <c r="R28" s="1"/>
    </row>
    <row r="29" spans="2:40">
      <c r="B29" s="12" t="s">
        <v>18</v>
      </c>
      <c r="C29" s="109">
        <f t="shared" ref="C29:N30" si="23">(C15/C7)-1</f>
        <v>-6.6365593970570624E-2</v>
      </c>
      <c r="D29" s="109">
        <f t="shared" si="23"/>
        <v>-5.5537298718369987E-2</v>
      </c>
      <c r="E29" s="109">
        <f t="shared" si="23"/>
        <v>-0.20139449980548818</v>
      </c>
      <c r="F29" s="109">
        <f t="shared" si="23"/>
        <v>-0.12782923601922136</v>
      </c>
      <c r="G29" s="109">
        <f t="shared" si="23"/>
        <v>-0.29500439807091505</v>
      </c>
      <c r="H29" s="109">
        <f t="shared" si="23"/>
        <v>-0.22869794159885115</v>
      </c>
      <c r="I29" s="109">
        <f t="shared" si="23"/>
        <v>-0.16951672862453526</v>
      </c>
      <c r="J29" s="110">
        <f t="shared" si="23"/>
        <v>-8.7192747029751549E-2</v>
      </c>
      <c r="K29" s="106">
        <f t="shared" si="23"/>
        <v>-6.421420735052108E-2</v>
      </c>
      <c r="L29" s="106">
        <f t="shared" si="23"/>
        <v>-0.16002998219806985</v>
      </c>
      <c r="M29" s="106">
        <f t="shared" si="23"/>
        <v>-0.1997646366578405</v>
      </c>
      <c r="N29" s="66">
        <f t="shared" si="23"/>
        <v>-0.23685493701747262</v>
      </c>
      <c r="O29" s="106">
        <f>(O15/O7)-1</f>
        <v>-0.15793411334252594</v>
      </c>
      <c r="P29" s="9">
        <f>(SUM(K15:N15)/SUM(K7:N7))-1</f>
        <v>-0.16270577722789292</v>
      </c>
      <c r="Q29" s="1"/>
      <c r="R29" s="1"/>
    </row>
    <row r="30" spans="2:40">
      <c r="B30" s="4"/>
      <c r="C30" s="112">
        <f t="shared" si="23"/>
        <v>-8.6383143314976429E-3</v>
      </c>
      <c r="D30" s="112">
        <f t="shared" si="23"/>
        <v>8.3654284176089E-3</v>
      </c>
      <c r="E30" s="112">
        <f t="shared" si="23"/>
        <v>-0.17825078358803637</v>
      </c>
      <c r="F30" s="112">
        <f t="shared" si="23"/>
        <v>-3.9047941724546842E-2</v>
      </c>
      <c r="G30" s="112">
        <f t="shared" si="23"/>
        <v>-0.21327456287950841</v>
      </c>
      <c r="H30" s="112">
        <f t="shared" si="23"/>
        <v>-0.18007202881152462</v>
      </c>
      <c r="I30" s="112">
        <f t="shared" si="23"/>
        <v>-0.12062975504639606</v>
      </c>
      <c r="J30" s="113">
        <f t="shared" si="23"/>
        <v>-7.0282579443121884E-2</v>
      </c>
      <c r="K30" s="107">
        <f t="shared" si="23"/>
        <v>-0.11033356659668769</v>
      </c>
      <c r="L30" s="107">
        <f t="shared" si="23"/>
        <v>-0.20721977347542264</v>
      </c>
      <c r="M30" s="107">
        <f t="shared" si="23"/>
        <v>-0.18538771482608341</v>
      </c>
      <c r="N30" s="140">
        <f t="shared" si="23"/>
        <v>-0.24373465567952546</v>
      </c>
      <c r="O30" s="107">
        <f>(O16/O8)-1</f>
        <v>-0.12951575646894986</v>
      </c>
      <c r="P30" s="107">
        <f>(SUM(J16:N16)/SUM(J8:N8))-1</f>
        <v>-0.16227082932380532</v>
      </c>
      <c r="Q30" s="1"/>
      <c r="R30" s="1"/>
    </row>
    <row r="31" spans="2:40">
      <c r="B31" s="4"/>
      <c r="L31" s="1"/>
      <c r="Q31" s="1"/>
      <c r="R31" s="1"/>
    </row>
    <row r="32" spans="2:40">
      <c r="B32" s="39" t="s">
        <v>60</v>
      </c>
      <c r="C32" s="39" t="s">
        <v>46</v>
      </c>
      <c r="D32" s="39" t="s">
        <v>47</v>
      </c>
      <c r="E32" s="39" t="s">
        <v>48</v>
      </c>
      <c r="F32" s="39" t="s">
        <v>49</v>
      </c>
      <c r="G32" s="39" t="s">
        <v>50</v>
      </c>
      <c r="H32" s="39" t="s">
        <v>51</v>
      </c>
      <c r="I32" s="39" t="s">
        <v>52</v>
      </c>
      <c r="J32" s="39" t="s">
        <v>53</v>
      </c>
      <c r="K32" s="45"/>
      <c r="L32" s="45"/>
      <c r="M32" s="45"/>
      <c r="N32" s="69"/>
      <c r="O32" s="39" t="s">
        <v>61</v>
      </c>
      <c r="Q32" s="1"/>
      <c r="R32" s="1"/>
    </row>
    <row r="33" spans="2:18">
      <c r="B33" s="5" t="s">
        <v>15</v>
      </c>
      <c r="C33" s="9">
        <f t="shared" ref="C33:H34" si="24">(C20/C12)-1</f>
        <v>-0.26777801223886899</v>
      </c>
      <c r="D33" s="9">
        <f t="shared" si="24"/>
        <v>-0.25045510599565446</v>
      </c>
      <c r="E33" s="9">
        <f t="shared" si="24"/>
        <v>-0.20860887339184797</v>
      </c>
      <c r="F33" s="9">
        <f t="shared" si="24"/>
        <v>-0.27342022576515768</v>
      </c>
      <c r="G33" s="9">
        <f t="shared" si="24"/>
        <v>-0.18056959391164751</v>
      </c>
      <c r="H33" s="9">
        <f t="shared" si="24"/>
        <v>-0.19398543842988292</v>
      </c>
      <c r="I33" s="9">
        <f t="shared" ref="I33:J33" si="25">(I20/I12)-1</f>
        <v>-0.18028750166378282</v>
      </c>
      <c r="J33" s="9">
        <f t="shared" si="25"/>
        <v>-0.22208892025405791</v>
      </c>
      <c r="K33" s="57"/>
      <c r="L33" s="57"/>
      <c r="M33" s="57"/>
      <c r="N33" s="71"/>
      <c r="O33" s="9">
        <f>(SUM(C20:H20)/SUM(C12:H12))-1</f>
        <v>-0.23053339712358056</v>
      </c>
      <c r="Q33" s="1"/>
      <c r="R33" s="1"/>
    </row>
    <row r="34" spans="2:18">
      <c r="B34" s="4" t="s">
        <v>16</v>
      </c>
      <c r="C34" s="9">
        <f t="shared" si="24"/>
        <v>-0.38893453848260751</v>
      </c>
      <c r="D34" s="9">
        <f t="shared" si="24"/>
        <v>-0.44042335268009558</v>
      </c>
      <c r="E34" s="9">
        <f t="shared" si="24"/>
        <v>-0.4857328145265889</v>
      </c>
      <c r="F34" s="9">
        <f t="shared" si="24"/>
        <v>-0.49825230378137908</v>
      </c>
      <c r="G34" s="9">
        <f t="shared" si="24"/>
        <v>-0.45106671181848967</v>
      </c>
      <c r="H34" s="9">
        <f t="shared" si="24"/>
        <v>-0.49858156028368794</v>
      </c>
      <c r="I34" s="9">
        <f t="shared" ref="I34:J34" si="26">(I21/I13)-1</f>
        <v>-0.4299314546839299</v>
      </c>
      <c r="J34" s="9">
        <f t="shared" si="26"/>
        <v>-0.52157137846369694</v>
      </c>
      <c r="K34" s="57"/>
      <c r="L34" s="57"/>
      <c r="M34" s="57"/>
      <c r="N34" s="71"/>
      <c r="O34" s="9">
        <f>(SUM(C21:H21)/SUM(C13:H13))-1</f>
        <v>-0.45813603099440381</v>
      </c>
      <c r="Q34" s="1"/>
      <c r="R34" s="1"/>
    </row>
    <row r="35" spans="2:18">
      <c r="B35" s="12" t="s">
        <v>18</v>
      </c>
      <c r="C35" s="106">
        <f t="shared" ref="C35:H36" si="27">(C23/C15)-1</f>
        <v>-0.14123714642662655</v>
      </c>
      <c r="D35" s="106">
        <f t="shared" si="27"/>
        <v>-0.1785316631871956</v>
      </c>
      <c r="E35" s="106">
        <f t="shared" si="27"/>
        <v>-9.1505227264211064E-2</v>
      </c>
      <c r="F35" s="106">
        <f t="shared" si="27"/>
        <v>-0.1617359364394938</v>
      </c>
      <c r="G35" s="106">
        <f t="shared" si="27"/>
        <v>-6.2728563438454565E-2</v>
      </c>
      <c r="H35" s="106">
        <f t="shared" si="27"/>
        <v>-0.10422808378588055</v>
      </c>
      <c r="I35" s="106">
        <f t="shared" ref="I35:J35" si="28">(I23/I15)-1</f>
        <v>-6.5890778871978473E-2</v>
      </c>
      <c r="J35" s="106">
        <f t="shared" si="28"/>
        <v>-9.5951808956936446E-2</v>
      </c>
      <c r="K35" s="58"/>
      <c r="L35" s="58"/>
      <c r="M35" s="58"/>
      <c r="N35" s="72"/>
      <c r="O35" s="111">
        <f>(SUM(C23:H23)/SUM(C15:H15))-1</f>
        <v>-0.12555222320395232</v>
      </c>
      <c r="Q35" s="1"/>
      <c r="R35" s="1"/>
    </row>
    <row r="36" spans="2:18">
      <c r="C36" s="107">
        <f t="shared" si="27"/>
        <v>-0.20260478596908438</v>
      </c>
      <c r="D36" s="107">
        <f t="shared" si="27"/>
        <v>-0.21943406300053392</v>
      </c>
      <c r="E36" s="107">
        <f t="shared" si="27"/>
        <v>-0.15968106885033939</v>
      </c>
      <c r="F36" s="107">
        <f t="shared" si="27"/>
        <v>-0.22736888497135299</v>
      </c>
      <c r="G36" s="107">
        <f t="shared" si="27"/>
        <v>-0.13546437289317681</v>
      </c>
      <c r="H36" s="107">
        <f t="shared" si="27"/>
        <v>-0.16121184818110146</v>
      </c>
      <c r="I36" s="107">
        <f t="shared" ref="I36:J36" si="29">(I24/I16)-1</f>
        <v>-0.13277655531106225</v>
      </c>
      <c r="J36" s="107">
        <f t="shared" si="29"/>
        <v>-0.16276998441327095</v>
      </c>
      <c r="N36" s="125"/>
      <c r="O36" s="107">
        <f>(SUM(C24:H24)/SUM(C16:H16))-1</f>
        <v>-0.18565794751470444</v>
      </c>
      <c r="Q36" s="1"/>
      <c r="R36" s="1"/>
    </row>
    <row r="37" spans="2:18">
      <c r="L37" s="1"/>
      <c r="Q37" s="1"/>
      <c r="R37" s="1"/>
    </row>
  </sheetData>
  <pageMargins left="0.7" right="0.7" top="0.75" bottom="0.75" header="0.3" footer="0.3"/>
  <pageSetup paperSize="9" orientation="portrait" r:id="rId1"/>
  <ignoredErrors>
    <ignoredError sqref="O33:O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AN56"/>
  <sheetViews>
    <sheetView zoomScale="80" zoomScaleNormal="80" workbookViewId="0">
      <selection activeCell="O11" sqref="O11"/>
    </sheetView>
  </sheetViews>
  <sheetFormatPr defaultRowHeight="15"/>
  <cols>
    <col min="2" max="2" width="29.28515625" customWidth="1"/>
    <col min="17" max="17" width="9" customWidth="1"/>
  </cols>
  <sheetData>
    <row r="1" spans="2:40">
      <c r="B1" s="4"/>
    </row>
    <row r="2" spans="2:40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41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</row>
    <row r="3" spans="2:40" s="2" customFormat="1">
      <c r="B3" s="31" t="s">
        <v>14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0">
        <v>57764</v>
      </c>
      <c r="P3"/>
      <c r="Q3" s="6" t="e">
        <f t="shared" ref="Q3:Q8" si="1">(D3/C3)-1</f>
        <v>#DIV/0!</v>
      </c>
      <c r="R3" s="6" t="e">
        <f t="shared" ref="R3:AA7" si="2">(E3/D3)-1</f>
        <v>#DIV/0!</v>
      </c>
      <c r="S3" s="6" t="e">
        <f t="shared" si="2"/>
        <v>#DIV/0!</v>
      </c>
      <c r="T3" s="6" t="e">
        <f t="shared" si="2"/>
        <v>#DIV/0!</v>
      </c>
      <c r="U3" s="6" t="e">
        <f t="shared" si="2"/>
        <v>#DIV/0!</v>
      </c>
      <c r="V3" s="6" t="e">
        <f t="shared" si="2"/>
        <v>#DIV/0!</v>
      </c>
      <c r="W3" s="6" t="e">
        <f t="shared" si="2"/>
        <v>#DIV/0!</v>
      </c>
      <c r="X3" s="6" t="e">
        <f t="shared" si="2"/>
        <v>#DIV/0!</v>
      </c>
      <c r="Y3" s="6" t="e">
        <f t="shared" si="2"/>
        <v>#DIV/0!</v>
      </c>
      <c r="Z3" s="6" t="e">
        <f t="shared" si="2"/>
        <v>#DIV/0!</v>
      </c>
      <c r="AA3" s="6" t="e">
        <f t="shared" si="2"/>
        <v>#DIV/0!</v>
      </c>
      <c r="AB3"/>
      <c r="AC3" s="6">
        <f t="shared" ref="AC3:AC8" si="3">C3/$O3</f>
        <v>0</v>
      </c>
      <c r="AD3" s="6">
        <f t="shared" ref="AD3:AN7" si="4">D3/$O3</f>
        <v>0</v>
      </c>
      <c r="AE3" s="6">
        <f t="shared" si="4"/>
        <v>0</v>
      </c>
      <c r="AF3" s="6">
        <f t="shared" si="4"/>
        <v>0</v>
      </c>
      <c r="AG3" s="6">
        <f t="shared" si="4"/>
        <v>0</v>
      </c>
      <c r="AH3" s="6">
        <f t="shared" si="4"/>
        <v>0</v>
      </c>
      <c r="AI3" s="6">
        <f t="shared" si="4"/>
        <v>0</v>
      </c>
      <c r="AJ3" s="6">
        <f t="shared" si="4"/>
        <v>0</v>
      </c>
      <c r="AK3" s="6">
        <f t="shared" si="4"/>
        <v>0</v>
      </c>
      <c r="AL3" s="6">
        <f t="shared" si="4"/>
        <v>0</v>
      </c>
      <c r="AM3" s="6">
        <f t="shared" si="4"/>
        <v>0</v>
      </c>
      <c r="AN3" s="6">
        <f t="shared" si="4"/>
        <v>0</v>
      </c>
    </row>
    <row r="4" spans="2:40">
      <c r="B4" s="17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2"/>
      <c r="O4" s="10">
        <f>SUM(C4:N4)</f>
        <v>0</v>
      </c>
      <c r="Q4" s="6" t="e">
        <f t="shared" si="1"/>
        <v>#DIV/0!</v>
      </c>
      <c r="R4" s="6" t="e">
        <f t="shared" si="2"/>
        <v>#DIV/0!</v>
      </c>
      <c r="S4" s="6" t="e">
        <f t="shared" si="2"/>
        <v>#DIV/0!</v>
      </c>
      <c r="T4" s="6" t="e">
        <f t="shared" si="2"/>
        <v>#DIV/0!</v>
      </c>
      <c r="U4" s="6" t="e">
        <f t="shared" si="2"/>
        <v>#DIV/0!</v>
      </c>
      <c r="V4" s="6" t="e">
        <f t="shared" si="2"/>
        <v>#DIV/0!</v>
      </c>
      <c r="W4" s="6" t="e">
        <f t="shared" si="2"/>
        <v>#DIV/0!</v>
      </c>
      <c r="X4" s="6" t="e">
        <f t="shared" si="2"/>
        <v>#DIV/0!</v>
      </c>
      <c r="Y4" s="6" t="e">
        <f t="shared" si="2"/>
        <v>#DIV/0!</v>
      </c>
      <c r="Z4" s="6" t="e">
        <f t="shared" si="2"/>
        <v>#DIV/0!</v>
      </c>
      <c r="AA4" s="6" t="e">
        <f t="shared" si="2"/>
        <v>#DIV/0!</v>
      </c>
      <c r="AC4" s="6" t="e">
        <f t="shared" si="3"/>
        <v>#DIV/0!</v>
      </c>
      <c r="AD4" s="6" t="e">
        <f t="shared" si="4"/>
        <v>#DIV/0!</v>
      </c>
      <c r="AE4" s="6" t="e">
        <f t="shared" si="4"/>
        <v>#DIV/0!</v>
      </c>
      <c r="AF4" s="6" t="e">
        <f t="shared" si="4"/>
        <v>#DIV/0!</v>
      </c>
      <c r="AG4" s="6" t="e">
        <f t="shared" si="4"/>
        <v>#DIV/0!</v>
      </c>
      <c r="AH4" s="6" t="e">
        <f t="shared" si="4"/>
        <v>#DIV/0!</v>
      </c>
      <c r="AI4" s="6" t="e">
        <f t="shared" si="4"/>
        <v>#DIV/0!</v>
      </c>
      <c r="AJ4" s="6" t="e">
        <f t="shared" si="4"/>
        <v>#DIV/0!</v>
      </c>
      <c r="AK4" s="6" t="e">
        <f t="shared" si="4"/>
        <v>#DIV/0!</v>
      </c>
      <c r="AL4" s="6" t="e">
        <f t="shared" si="4"/>
        <v>#DIV/0!</v>
      </c>
      <c r="AM4" s="6" t="e">
        <f t="shared" si="4"/>
        <v>#DIV/0!</v>
      </c>
      <c r="AN4" s="6" t="e">
        <f t="shared" si="4"/>
        <v>#DIV/0!</v>
      </c>
    </row>
    <row r="5" spans="2:40">
      <c r="B5" s="18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2"/>
      <c r="O5" s="10">
        <f>SUM(C5:N5)</f>
        <v>0</v>
      </c>
      <c r="Q5" s="6" t="e">
        <f t="shared" si="1"/>
        <v>#DIV/0!</v>
      </c>
      <c r="R5" s="6" t="e">
        <f t="shared" si="2"/>
        <v>#DIV/0!</v>
      </c>
      <c r="S5" s="6" t="e">
        <f t="shared" si="2"/>
        <v>#DIV/0!</v>
      </c>
      <c r="T5" s="6" t="e">
        <f t="shared" si="2"/>
        <v>#DIV/0!</v>
      </c>
      <c r="U5" s="6" t="e">
        <f t="shared" si="2"/>
        <v>#DIV/0!</v>
      </c>
      <c r="V5" s="6" t="e">
        <f t="shared" si="2"/>
        <v>#DIV/0!</v>
      </c>
      <c r="W5" s="6" t="e">
        <f t="shared" si="2"/>
        <v>#DIV/0!</v>
      </c>
      <c r="X5" s="6" t="e">
        <f t="shared" si="2"/>
        <v>#DIV/0!</v>
      </c>
      <c r="Y5" s="6" t="e">
        <f t="shared" si="2"/>
        <v>#DIV/0!</v>
      </c>
      <c r="Z5" s="6" t="e">
        <f t="shared" si="2"/>
        <v>#DIV/0!</v>
      </c>
      <c r="AA5" s="6" t="e">
        <f t="shared" si="2"/>
        <v>#DIV/0!</v>
      </c>
      <c r="AC5" s="6" t="e">
        <f t="shared" si="3"/>
        <v>#DIV/0!</v>
      </c>
      <c r="AD5" s="6" t="e">
        <f t="shared" si="4"/>
        <v>#DIV/0!</v>
      </c>
      <c r="AE5" s="6" t="e">
        <f t="shared" si="4"/>
        <v>#DIV/0!</v>
      </c>
      <c r="AF5" s="6" t="e">
        <f t="shared" si="4"/>
        <v>#DIV/0!</v>
      </c>
      <c r="AG5" s="6" t="e">
        <f t="shared" si="4"/>
        <v>#DIV/0!</v>
      </c>
      <c r="AH5" s="6" t="e">
        <f t="shared" si="4"/>
        <v>#DIV/0!</v>
      </c>
      <c r="AI5" s="6" t="e">
        <f t="shared" si="4"/>
        <v>#DIV/0!</v>
      </c>
      <c r="AJ5" s="6" t="e">
        <f t="shared" si="4"/>
        <v>#DIV/0!</v>
      </c>
      <c r="AK5" s="6" t="e">
        <f t="shared" si="4"/>
        <v>#DIV/0!</v>
      </c>
      <c r="AL5" s="6" t="e">
        <f t="shared" si="4"/>
        <v>#DIV/0!</v>
      </c>
      <c r="AM5" s="6" t="e">
        <f t="shared" si="4"/>
        <v>#DIV/0!</v>
      </c>
      <c r="AN5" s="6" t="e">
        <f t="shared" si="4"/>
        <v>#DIV/0!</v>
      </c>
    </row>
    <row r="6" spans="2:40">
      <c r="B6" s="18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2"/>
      <c r="O6" s="10">
        <f>SUM(C6:N6)</f>
        <v>0</v>
      </c>
      <c r="Q6" s="6" t="e">
        <f t="shared" si="1"/>
        <v>#DIV/0!</v>
      </c>
      <c r="R6" s="6" t="e">
        <f t="shared" si="2"/>
        <v>#DIV/0!</v>
      </c>
      <c r="S6" s="6" t="e">
        <f t="shared" si="2"/>
        <v>#DIV/0!</v>
      </c>
      <c r="T6" s="6" t="e">
        <f t="shared" si="2"/>
        <v>#DIV/0!</v>
      </c>
      <c r="U6" s="6" t="e">
        <f t="shared" si="2"/>
        <v>#DIV/0!</v>
      </c>
      <c r="V6" s="6" t="e">
        <f t="shared" si="2"/>
        <v>#DIV/0!</v>
      </c>
      <c r="W6" s="6" t="e">
        <f t="shared" si="2"/>
        <v>#DIV/0!</v>
      </c>
      <c r="X6" s="6" t="e">
        <f t="shared" si="2"/>
        <v>#DIV/0!</v>
      </c>
      <c r="Y6" s="6" t="e">
        <f t="shared" si="2"/>
        <v>#DIV/0!</v>
      </c>
      <c r="Z6" s="6" t="e">
        <f t="shared" si="2"/>
        <v>#DIV/0!</v>
      </c>
      <c r="AA6" s="6" t="e">
        <f t="shared" si="2"/>
        <v>#DIV/0!</v>
      </c>
      <c r="AC6" s="6" t="e">
        <f t="shared" si="3"/>
        <v>#DIV/0!</v>
      </c>
      <c r="AD6" s="6" t="e">
        <f t="shared" si="4"/>
        <v>#DIV/0!</v>
      </c>
      <c r="AE6" s="6" t="e">
        <f t="shared" si="4"/>
        <v>#DIV/0!</v>
      </c>
      <c r="AF6" s="6" t="e">
        <f t="shared" si="4"/>
        <v>#DIV/0!</v>
      </c>
      <c r="AG6" s="6" t="e">
        <f t="shared" si="4"/>
        <v>#DIV/0!</v>
      </c>
      <c r="AH6" s="6" t="e">
        <f t="shared" si="4"/>
        <v>#DIV/0!</v>
      </c>
      <c r="AI6" s="6" t="e">
        <f t="shared" si="4"/>
        <v>#DIV/0!</v>
      </c>
      <c r="AJ6" s="6" t="e">
        <f t="shared" si="4"/>
        <v>#DIV/0!</v>
      </c>
      <c r="AK6" s="6" t="e">
        <f t="shared" si="4"/>
        <v>#DIV/0!</v>
      </c>
      <c r="AL6" s="6" t="e">
        <f t="shared" si="4"/>
        <v>#DIV/0!</v>
      </c>
      <c r="AM6" s="6" t="e">
        <f t="shared" si="4"/>
        <v>#DIV/0!</v>
      </c>
      <c r="AN6" s="6" t="e">
        <f t="shared" si="4"/>
        <v>#DIV/0!</v>
      </c>
    </row>
    <row r="7" spans="2:40">
      <c r="B7" s="19" t="s">
        <v>18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3"/>
      <c r="O7" s="15">
        <f>SUM(C7:N7)</f>
        <v>0</v>
      </c>
      <c r="Q7" s="16" t="e">
        <f t="shared" si="1"/>
        <v>#DIV/0!</v>
      </c>
      <c r="R7" s="16" t="e">
        <f t="shared" si="2"/>
        <v>#DIV/0!</v>
      </c>
      <c r="S7" s="16" t="e">
        <f t="shared" si="2"/>
        <v>#DIV/0!</v>
      </c>
      <c r="T7" s="16" t="e">
        <f t="shared" si="2"/>
        <v>#DIV/0!</v>
      </c>
      <c r="U7" s="16" t="e">
        <f t="shared" si="2"/>
        <v>#DIV/0!</v>
      </c>
      <c r="V7" s="16" t="e">
        <f t="shared" si="2"/>
        <v>#DIV/0!</v>
      </c>
      <c r="W7" s="16" t="e">
        <f t="shared" si="2"/>
        <v>#DIV/0!</v>
      </c>
      <c r="X7" s="16" t="e">
        <f t="shared" si="2"/>
        <v>#DIV/0!</v>
      </c>
      <c r="Y7" s="16" t="e">
        <f t="shared" si="2"/>
        <v>#DIV/0!</v>
      </c>
      <c r="Z7" s="16" t="e">
        <f t="shared" si="2"/>
        <v>#DIV/0!</v>
      </c>
      <c r="AA7" s="16" t="e">
        <f t="shared" si="2"/>
        <v>#DIV/0!</v>
      </c>
      <c r="AC7" s="16" t="e">
        <f t="shared" si="3"/>
        <v>#DIV/0!</v>
      </c>
      <c r="AD7" s="16" t="e">
        <f t="shared" si="4"/>
        <v>#DIV/0!</v>
      </c>
      <c r="AE7" s="16" t="e">
        <f t="shared" si="4"/>
        <v>#DIV/0!</v>
      </c>
      <c r="AF7" s="16" t="e">
        <f t="shared" si="4"/>
        <v>#DIV/0!</v>
      </c>
      <c r="AG7" s="16" t="e">
        <f t="shared" si="4"/>
        <v>#DIV/0!</v>
      </c>
      <c r="AH7" s="16" t="e">
        <f t="shared" si="4"/>
        <v>#DIV/0!</v>
      </c>
      <c r="AI7" s="16" t="e">
        <f t="shared" si="4"/>
        <v>#DIV/0!</v>
      </c>
      <c r="AJ7" s="16" t="e">
        <f t="shared" si="4"/>
        <v>#DIV/0!</v>
      </c>
      <c r="AK7" s="16" t="e">
        <f t="shared" si="4"/>
        <v>#DIV/0!</v>
      </c>
      <c r="AL7" s="16" t="e">
        <f t="shared" si="4"/>
        <v>#DIV/0!</v>
      </c>
      <c r="AM7" s="16" t="e">
        <f t="shared" si="4"/>
        <v>#DIV/0!</v>
      </c>
      <c r="AN7" s="16" t="e">
        <f t="shared" si="4"/>
        <v>#DIV/0!</v>
      </c>
    </row>
    <row r="8" spans="2:40">
      <c r="B8" s="42"/>
      <c r="C8" s="43">
        <f>SUM(C3:C7)</f>
        <v>0</v>
      </c>
      <c r="D8" s="43">
        <f t="shared" ref="D8:N8" si="5">SUM(D3:D7)</f>
        <v>0</v>
      </c>
      <c r="E8" s="43">
        <f t="shared" si="5"/>
        <v>0</v>
      </c>
      <c r="F8" s="43">
        <f t="shared" si="5"/>
        <v>0</v>
      </c>
      <c r="G8" s="43">
        <f t="shared" si="5"/>
        <v>0</v>
      </c>
      <c r="H8" s="43">
        <f t="shared" si="5"/>
        <v>0</v>
      </c>
      <c r="I8" s="43">
        <f t="shared" si="5"/>
        <v>0</v>
      </c>
      <c r="J8" s="43">
        <f t="shared" si="5"/>
        <v>0</v>
      </c>
      <c r="K8" s="43">
        <f t="shared" si="5"/>
        <v>0</v>
      </c>
      <c r="L8" s="43">
        <f t="shared" si="5"/>
        <v>0</v>
      </c>
      <c r="M8" s="43">
        <f t="shared" si="5"/>
        <v>0</v>
      </c>
      <c r="N8" s="43">
        <f t="shared" si="5"/>
        <v>0</v>
      </c>
      <c r="O8" s="43">
        <f>SUM(O4:O7)</f>
        <v>0</v>
      </c>
      <c r="Q8" s="16" t="e">
        <f t="shared" si="1"/>
        <v>#DIV/0!</v>
      </c>
      <c r="R8" s="16" t="e">
        <f t="shared" ref="R8:AA8" si="6">(E8/D8)-1</f>
        <v>#DIV/0!</v>
      </c>
      <c r="S8" s="16" t="e">
        <f t="shared" si="6"/>
        <v>#DIV/0!</v>
      </c>
      <c r="T8" s="16" t="e">
        <f t="shared" si="6"/>
        <v>#DIV/0!</v>
      </c>
      <c r="U8" s="16" t="e">
        <f t="shared" si="6"/>
        <v>#DIV/0!</v>
      </c>
      <c r="V8" s="16" t="e">
        <f t="shared" si="6"/>
        <v>#DIV/0!</v>
      </c>
      <c r="W8" s="16" t="e">
        <f t="shared" si="6"/>
        <v>#DIV/0!</v>
      </c>
      <c r="X8" s="16" t="e">
        <f t="shared" si="6"/>
        <v>#DIV/0!</v>
      </c>
      <c r="Y8" s="16" t="e">
        <f t="shared" si="6"/>
        <v>#DIV/0!</v>
      </c>
      <c r="Z8" s="16" t="e">
        <f t="shared" si="6"/>
        <v>#DIV/0!</v>
      </c>
      <c r="AA8" s="16" t="e">
        <f t="shared" si="6"/>
        <v>#DIV/0!</v>
      </c>
      <c r="AC8" s="16" t="e">
        <f t="shared" si="3"/>
        <v>#DIV/0!</v>
      </c>
      <c r="AD8" s="16" t="e">
        <f t="shared" ref="AD8:AN8" si="7">D8/$O8</f>
        <v>#DIV/0!</v>
      </c>
      <c r="AE8" s="16" t="e">
        <f t="shared" si="7"/>
        <v>#DIV/0!</v>
      </c>
      <c r="AF8" s="16" t="e">
        <f t="shared" si="7"/>
        <v>#DIV/0!</v>
      </c>
      <c r="AG8" s="16" t="e">
        <f t="shared" si="7"/>
        <v>#DIV/0!</v>
      </c>
      <c r="AH8" s="16" t="e">
        <f t="shared" si="7"/>
        <v>#DIV/0!</v>
      </c>
      <c r="AI8" s="16" t="e">
        <f t="shared" si="7"/>
        <v>#DIV/0!</v>
      </c>
      <c r="AJ8" s="16" t="e">
        <f t="shared" si="7"/>
        <v>#DIV/0!</v>
      </c>
      <c r="AK8" s="16" t="e">
        <f t="shared" si="7"/>
        <v>#DIV/0!</v>
      </c>
      <c r="AL8" s="16" t="e">
        <f t="shared" si="7"/>
        <v>#DIV/0!</v>
      </c>
      <c r="AM8" s="16" t="e">
        <f t="shared" si="7"/>
        <v>#DIV/0!</v>
      </c>
      <c r="AN8" s="16" t="e">
        <f t="shared" si="7"/>
        <v>#DIV/0!</v>
      </c>
    </row>
    <row r="9" spans="2:40">
      <c r="B9" s="4"/>
      <c r="R9" s="1"/>
    </row>
    <row r="10" spans="2:40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24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>CONCATENATE(LEFT(D10,2),"/",LEFT(C10,2))</f>
        <v>02/01</v>
      </c>
      <c r="R10" s="46" t="str">
        <f t="shared" ref="R10:AA10" si="8">CONCATENATE(LEFT(E10,2),"/",LEFT(D10,2))</f>
        <v>03/02</v>
      </c>
      <c r="S10" s="46" t="str">
        <f t="shared" si="8"/>
        <v>04/03</v>
      </c>
      <c r="T10" s="46" t="str">
        <f t="shared" si="8"/>
        <v>05/04</v>
      </c>
      <c r="U10" s="46" t="str">
        <f t="shared" si="8"/>
        <v>06/05</v>
      </c>
      <c r="V10" s="46" t="str">
        <f t="shared" si="8"/>
        <v>07/06</v>
      </c>
      <c r="W10" s="46" t="str">
        <f t="shared" si="8"/>
        <v>08/07</v>
      </c>
      <c r="X10" s="46" t="str">
        <f t="shared" si="8"/>
        <v>09/08</v>
      </c>
      <c r="Y10" s="46" t="str">
        <f t="shared" si="8"/>
        <v>10/09</v>
      </c>
      <c r="Z10" s="46" t="str">
        <f t="shared" si="8"/>
        <v>11/10</v>
      </c>
      <c r="AA10" s="46" t="str">
        <f t="shared" si="8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</row>
    <row r="11" spans="2:40" s="3" customFormat="1">
      <c r="B11" s="31" t="s">
        <v>14</v>
      </c>
      <c r="C11" s="32"/>
      <c r="D11" s="32"/>
      <c r="E11" s="32"/>
      <c r="F11" s="32"/>
      <c r="G11" s="32"/>
      <c r="H11" s="32"/>
      <c r="I11" s="32"/>
      <c r="J11" s="34"/>
      <c r="K11" s="34"/>
      <c r="L11" s="34"/>
      <c r="M11" s="34"/>
      <c r="N11" s="35"/>
      <c r="O11" s="10">
        <v>43595</v>
      </c>
      <c r="P11"/>
      <c r="Q11" s="6" t="e">
        <f t="shared" ref="Q11:Q16" si="9">(D11/C11)-1</f>
        <v>#DIV/0!</v>
      </c>
      <c r="R11" s="6" t="e">
        <f t="shared" ref="R11:AA15" si="10">(E11/D11)-1</f>
        <v>#DIV/0!</v>
      </c>
      <c r="S11" s="6" t="e">
        <f t="shared" si="10"/>
        <v>#DIV/0!</v>
      </c>
      <c r="T11" s="6" t="e">
        <f t="shared" si="10"/>
        <v>#DIV/0!</v>
      </c>
      <c r="U11" s="6" t="e">
        <f t="shared" si="10"/>
        <v>#DIV/0!</v>
      </c>
      <c r="V11" s="6" t="e">
        <f t="shared" si="10"/>
        <v>#DIV/0!</v>
      </c>
      <c r="W11" s="27" t="e">
        <f t="shared" si="10"/>
        <v>#DIV/0!</v>
      </c>
      <c r="X11" s="27" t="e">
        <f t="shared" si="10"/>
        <v>#DIV/0!</v>
      </c>
      <c r="Y11" s="27" t="e">
        <f t="shared" si="10"/>
        <v>#DIV/0!</v>
      </c>
      <c r="Z11" s="27" t="e">
        <f t="shared" si="10"/>
        <v>#DIV/0!</v>
      </c>
      <c r="AA11" s="27" t="e">
        <f t="shared" si="10"/>
        <v>#DIV/0!</v>
      </c>
      <c r="AB11" s="271"/>
      <c r="AC11" s="6">
        <f t="shared" ref="AC11:AC16" si="11">C11/$O11</f>
        <v>0</v>
      </c>
      <c r="AD11" s="6">
        <f t="shared" ref="AD11:AN15" si="12">D11/$O11</f>
        <v>0</v>
      </c>
      <c r="AE11" s="6">
        <f t="shared" si="12"/>
        <v>0</v>
      </c>
      <c r="AF11" s="6">
        <f t="shared" si="12"/>
        <v>0</v>
      </c>
      <c r="AG11" s="6">
        <f t="shared" si="12"/>
        <v>0</v>
      </c>
      <c r="AH11" s="6">
        <f t="shared" si="12"/>
        <v>0</v>
      </c>
      <c r="AI11" s="6">
        <f t="shared" si="12"/>
        <v>0</v>
      </c>
      <c r="AJ11" s="27">
        <f t="shared" si="12"/>
        <v>0</v>
      </c>
      <c r="AK11" s="27">
        <f t="shared" si="12"/>
        <v>0</v>
      </c>
      <c r="AL11" s="27">
        <f t="shared" si="12"/>
        <v>0</v>
      </c>
      <c r="AM11" s="27">
        <f t="shared" si="12"/>
        <v>0</v>
      </c>
      <c r="AN11" s="27">
        <f t="shared" si="12"/>
        <v>0</v>
      </c>
    </row>
    <row r="12" spans="2:40">
      <c r="B12" s="17" t="s">
        <v>15</v>
      </c>
      <c r="C12" s="1"/>
      <c r="D12" s="1"/>
      <c r="E12" s="1"/>
      <c r="F12" s="1"/>
      <c r="G12" s="1"/>
      <c r="H12" s="1"/>
      <c r="I12" s="1"/>
      <c r="J12" s="8"/>
      <c r="K12" s="8"/>
      <c r="L12" s="8"/>
      <c r="M12" s="8"/>
      <c r="N12" s="20"/>
      <c r="O12" s="10">
        <f>SUM(C12:N12)</f>
        <v>0</v>
      </c>
      <c r="Q12" s="6" t="e">
        <f t="shared" si="9"/>
        <v>#DIV/0!</v>
      </c>
      <c r="R12" s="6" t="e">
        <f t="shared" si="10"/>
        <v>#DIV/0!</v>
      </c>
      <c r="S12" s="6" t="e">
        <f t="shared" si="10"/>
        <v>#DIV/0!</v>
      </c>
      <c r="T12" s="6" t="e">
        <f t="shared" si="10"/>
        <v>#DIV/0!</v>
      </c>
      <c r="U12" s="6" t="e">
        <f t="shared" si="10"/>
        <v>#DIV/0!</v>
      </c>
      <c r="V12" s="6" t="e">
        <f t="shared" si="10"/>
        <v>#DIV/0!</v>
      </c>
      <c r="W12" s="27" t="e">
        <f t="shared" si="10"/>
        <v>#DIV/0!</v>
      </c>
      <c r="X12" s="27" t="e">
        <f t="shared" si="10"/>
        <v>#DIV/0!</v>
      </c>
      <c r="Y12" s="27" t="e">
        <f t="shared" si="10"/>
        <v>#DIV/0!</v>
      </c>
      <c r="Z12" s="27" t="e">
        <f t="shared" si="10"/>
        <v>#DIV/0!</v>
      </c>
      <c r="AA12" s="27" t="e">
        <f t="shared" si="10"/>
        <v>#DIV/0!</v>
      </c>
      <c r="AC12" s="6" t="e">
        <f t="shared" si="11"/>
        <v>#DIV/0!</v>
      </c>
      <c r="AD12" s="6" t="e">
        <f t="shared" si="12"/>
        <v>#DIV/0!</v>
      </c>
      <c r="AE12" s="6" t="e">
        <f t="shared" si="12"/>
        <v>#DIV/0!</v>
      </c>
      <c r="AF12" s="6" t="e">
        <f t="shared" si="12"/>
        <v>#DIV/0!</v>
      </c>
      <c r="AG12" s="6" t="e">
        <f t="shared" si="12"/>
        <v>#DIV/0!</v>
      </c>
      <c r="AH12" s="6" t="e">
        <f t="shared" si="12"/>
        <v>#DIV/0!</v>
      </c>
      <c r="AI12" s="6" t="e">
        <f t="shared" si="12"/>
        <v>#DIV/0!</v>
      </c>
      <c r="AJ12" s="27" t="e">
        <f t="shared" si="12"/>
        <v>#DIV/0!</v>
      </c>
      <c r="AK12" s="27" t="e">
        <f t="shared" si="12"/>
        <v>#DIV/0!</v>
      </c>
      <c r="AL12" s="27" t="e">
        <f t="shared" si="12"/>
        <v>#DIV/0!</v>
      </c>
      <c r="AM12" s="27" t="e">
        <f t="shared" si="12"/>
        <v>#DIV/0!</v>
      </c>
      <c r="AN12" s="27" t="e">
        <f t="shared" si="12"/>
        <v>#DIV/0!</v>
      </c>
    </row>
    <row r="13" spans="2:40">
      <c r="B13" s="18" t="s">
        <v>16</v>
      </c>
      <c r="C13" s="1"/>
      <c r="D13" s="1"/>
      <c r="E13" s="1"/>
      <c r="F13" s="1"/>
      <c r="G13" s="1"/>
      <c r="H13" s="1"/>
      <c r="I13" s="1"/>
      <c r="J13" s="8"/>
      <c r="K13" s="8"/>
      <c r="L13" s="8"/>
      <c r="M13" s="8"/>
      <c r="N13" s="20"/>
      <c r="O13" s="10">
        <f>SUM(C13:N13)</f>
        <v>0</v>
      </c>
      <c r="Q13" s="6" t="e">
        <f t="shared" si="9"/>
        <v>#DIV/0!</v>
      </c>
      <c r="R13" s="6" t="e">
        <f t="shared" si="10"/>
        <v>#DIV/0!</v>
      </c>
      <c r="S13" s="6" t="e">
        <f t="shared" si="10"/>
        <v>#DIV/0!</v>
      </c>
      <c r="T13" s="6" t="e">
        <f t="shared" si="10"/>
        <v>#DIV/0!</v>
      </c>
      <c r="U13" s="6" t="e">
        <f t="shared" si="10"/>
        <v>#DIV/0!</v>
      </c>
      <c r="V13" s="6" t="e">
        <f t="shared" si="10"/>
        <v>#DIV/0!</v>
      </c>
      <c r="W13" s="27" t="e">
        <f t="shared" si="10"/>
        <v>#DIV/0!</v>
      </c>
      <c r="X13" s="27" t="e">
        <f t="shared" si="10"/>
        <v>#DIV/0!</v>
      </c>
      <c r="Y13" s="27" t="e">
        <f t="shared" si="10"/>
        <v>#DIV/0!</v>
      </c>
      <c r="Z13" s="27" t="e">
        <f t="shared" si="10"/>
        <v>#DIV/0!</v>
      </c>
      <c r="AA13" s="27" t="e">
        <f t="shared" si="10"/>
        <v>#DIV/0!</v>
      </c>
      <c r="AC13" s="6" t="e">
        <f t="shared" si="11"/>
        <v>#DIV/0!</v>
      </c>
      <c r="AD13" s="6" t="e">
        <f t="shared" si="12"/>
        <v>#DIV/0!</v>
      </c>
      <c r="AE13" s="6" t="e">
        <f t="shared" si="12"/>
        <v>#DIV/0!</v>
      </c>
      <c r="AF13" s="6" t="e">
        <f t="shared" si="12"/>
        <v>#DIV/0!</v>
      </c>
      <c r="AG13" s="6" t="e">
        <f t="shared" si="12"/>
        <v>#DIV/0!</v>
      </c>
      <c r="AH13" s="6" t="e">
        <f t="shared" si="12"/>
        <v>#DIV/0!</v>
      </c>
      <c r="AI13" s="6" t="e">
        <f t="shared" si="12"/>
        <v>#DIV/0!</v>
      </c>
      <c r="AJ13" s="27" t="e">
        <f t="shared" si="12"/>
        <v>#DIV/0!</v>
      </c>
      <c r="AK13" s="27" t="e">
        <f t="shared" si="12"/>
        <v>#DIV/0!</v>
      </c>
      <c r="AL13" s="27" t="e">
        <f t="shared" si="12"/>
        <v>#DIV/0!</v>
      </c>
      <c r="AM13" s="27" t="e">
        <f t="shared" si="12"/>
        <v>#DIV/0!</v>
      </c>
      <c r="AN13" s="27" t="e">
        <f t="shared" si="12"/>
        <v>#DIV/0!</v>
      </c>
    </row>
    <row r="14" spans="2:40">
      <c r="B14" s="18" t="s">
        <v>17</v>
      </c>
      <c r="C14" s="1"/>
      <c r="D14" s="1"/>
      <c r="E14" s="1"/>
      <c r="F14" s="1"/>
      <c r="G14" s="1"/>
      <c r="H14" s="1"/>
      <c r="I14" s="1"/>
      <c r="J14" s="8"/>
      <c r="K14" s="8"/>
      <c r="L14" s="8"/>
      <c r="M14" s="8"/>
      <c r="N14" s="20"/>
      <c r="O14" s="10">
        <f>SUM(C14:N14)</f>
        <v>0</v>
      </c>
      <c r="Q14" s="6" t="e">
        <f t="shared" si="9"/>
        <v>#DIV/0!</v>
      </c>
      <c r="R14" s="6" t="e">
        <f t="shared" si="10"/>
        <v>#DIV/0!</v>
      </c>
      <c r="S14" s="6" t="e">
        <f t="shared" si="10"/>
        <v>#DIV/0!</v>
      </c>
      <c r="T14" s="6" t="e">
        <f t="shared" si="10"/>
        <v>#DIV/0!</v>
      </c>
      <c r="U14" s="6" t="e">
        <f t="shared" si="10"/>
        <v>#DIV/0!</v>
      </c>
      <c r="V14" s="6" t="e">
        <f t="shared" si="10"/>
        <v>#DIV/0!</v>
      </c>
      <c r="W14" s="27" t="e">
        <f t="shared" si="10"/>
        <v>#DIV/0!</v>
      </c>
      <c r="X14" s="27" t="e">
        <f t="shared" si="10"/>
        <v>#DIV/0!</v>
      </c>
      <c r="Y14" s="27" t="e">
        <f t="shared" si="10"/>
        <v>#DIV/0!</v>
      </c>
      <c r="Z14" s="27" t="e">
        <f t="shared" si="10"/>
        <v>#DIV/0!</v>
      </c>
      <c r="AA14" s="27" t="e">
        <f t="shared" si="10"/>
        <v>#DIV/0!</v>
      </c>
      <c r="AC14" s="6" t="e">
        <f t="shared" si="11"/>
        <v>#DIV/0!</v>
      </c>
      <c r="AD14" s="6" t="e">
        <f t="shared" si="12"/>
        <v>#DIV/0!</v>
      </c>
      <c r="AE14" s="6" t="e">
        <f t="shared" si="12"/>
        <v>#DIV/0!</v>
      </c>
      <c r="AF14" s="6" t="e">
        <f t="shared" si="12"/>
        <v>#DIV/0!</v>
      </c>
      <c r="AG14" s="6" t="e">
        <f t="shared" si="12"/>
        <v>#DIV/0!</v>
      </c>
      <c r="AH14" s="6" t="e">
        <f t="shared" si="12"/>
        <v>#DIV/0!</v>
      </c>
      <c r="AI14" s="6" t="e">
        <f t="shared" si="12"/>
        <v>#DIV/0!</v>
      </c>
      <c r="AJ14" s="27" t="e">
        <f t="shared" si="12"/>
        <v>#DIV/0!</v>
      </c>
      <c r="AK14" s="27" t="e">
        <f t="shared" si="12"/>
        <v>#DIV/0!</v>
      </c>
      <c r="AL14" s="27" t="e">
        <f t="shared" si="12"/>
        <v>#DIV/0!</v>
      </c>
      <c r="AM14" s="27" t="e">
        <f t="shared" si="12"/>
        <v>#DIV/0!</v>
      </c>
      <c r="AN14" s="27" t="e">
        <f t="shared" si="12"/>
        <v>#DIV/0!</v>
      </c>
    </row>
    <row r="15" spans="2:40">
      <c r="B15" s="19" t="s">
        <v>18</v>
      </c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21"/>
      <c r="O15" s="15">
        <f>SUM(C15:N15)</f>
        <v>0</v>
      </c>
      <c r="Q15" s="16" t="e">
        <f t="shared" si="9"/>
        <v>#DIV/0!</v>
      </c>
      <c r="R15" s="16" t="e">
        <f t="shared" si="10"/>
        <v>#DIV/0!</v>
      </c>
      <c r="S15" s="16" t="e">
        <f t="shared" si="10"/>
        <v>#DIV/0!</v>
      </c>
      <c r="T15" s="16" t="e">
        <f t="shared" si="10"/>
        <v>#DIV/0!</v>
      </c>
      <c r="U15" s="16" t="e">
        <f t="shared" si="10"/>
        <v>#DIV/0!</v>
      </c>
      <c r="V15" s="16" t="e">
        <f t="shared" si="10"/>
        <v>#DIV/0!</v>
      </c>
      <c r="W15" s="28" t="e">
        <f t="shared" si="10"/>
        <v>#DIV/0!</v>
      </c>
      <c r="X15" s="28" t="e">
        <f t="shared" si="10"/>
        <v>#DIV/0!</v>
      </c>
      <c r="Y15" s="28" t="e">
        <f t="shared" si="10"/>
        <v>#DIV/0!</v>
      </c>
      <c r="Z15" s="28" t="e">
        <f t="shared" si="10"/>
        <v>#DIV/0!</v>
      </c>
      <c r="AA15" s="28" t="e">
        <f t="shared" si="10"/>
        <v>#DIV/0!</v>
      </c>
      <c r="AC15" s="16" t="e">
        <f t="shared" si="11"/>
        <v>#DIV/0!</v>
      </c>
      <c r="AD15" s="16" t="e">
        <f t="shared" si="12"/>
        <v>#DIV/0!</v>
      </c>
      <c r="AE15" s="16" t="e">
        <f t="shared" si="12"/>
        <v>#DIV/0!</v>
      </c>
      <c r="AF15" s="16" t="e">
        <f t="shared" si="12"/>
        <v>#DIV/0!</v>
      </c>
      <c r="AG15" s="16" t="e">
        <f t="shared" si="12"/>
        <v>#DIV/0!</v>
      </c>
      <c r="AH15" s="16" t="e">
        <f t="shared" si="12"/>
        <v>#DIV/0!</v>
      </c>
      <c r="AI15" s="16" t="e">
        <f t="shared" si="12"/>
        <v>#DIV/0!</v>
      </c>
      <c r="AJ15" s="28" t="e">
        <f t="shared" si="12"/>
        <v>#DIV/0!</v>
      </c>
      <c r="AK15" s="28" t="e">
        <f t="shared" si="12"/>
        <v>#DIV/0!</v>
      </c>
      <c r="AL15" s="28" t="e">
        <f t="shared" si="12"/>
        <v>#DIV/0!</v>
      </c>
      <c r="AM15" s="28" t="e">
        <f t="shared" si="12"/>
        <v>#DIV/0!</v>
      </c>
      <c r="AN15" s="28" t="e">
        <f t="shared" si="12"/>
        <v>#DIV/0!</v>
      </c>
    </row>
    <row r="16" spans="2:40">
      <c r="B16" s="18"/>
      <c r="C16" s="10">
        <f>SUM(C11:C15)</f>
        <v>0</v>
      </c>
      <c r="D16" s="10">
        <f t="shared" ref="D16:N16" si="13">SUM(D11:D15)</f>
        <v>0</v>
      </c>
      <c r="E16" s="10">
        <f t="shared" si="13"/>
        <v>0</v>
      </c>
      <c r="F16" s="10">
        <f t="shared" si="13"/>
        <v>0</v>
      </c>
      <c r="G16" s="10">
        <f t="shared" si="13"/>
        <v>0</v>
      </c>
      <c r="H16" s="10">
        <f t="shared" si="13"/>
        <v>0</v>
      </c>
      <c r="I16" s="10">
        <f t="shared" si="13"/>
        <v>0</v>
      </c>
      <c r="J16" s="26">
        <f t="shared" si="13"/>
        <v>0</v>
      </c>
      <c r="K16" s="26">
        <f t="shared" si="13"/>
        <v>0</v>
      </c>
      <c r="L16" s="26">
        <f t="shared" si="13"/>
        <v>0</v>
      </c>
      <c r="M16" s="26">
        <f t="shared" si="13"/>
        <v>0</v>
      </c>
      <c r="N16" s="26">
        <f t="shared" si="13"/>
        <v>0</v>
      </c>
      <c r="O16" s="10">
        <f>SUM(O12:O15)</f>
        <v>0</v>
      </c>
      <c r="Q16" s="16" t="e">
        <f t="shared" si="9"/>
        <v>#DIV/0!</v>
      </c>
      <c r="R16" s="16" t="e">
        <f t="shared" ref="R16:AA16" si="14">(E16/D16)-1</f>
        <v>#DIV/0!</v>
      </c>
      <c r="S16" s="16" t="e">
        <f t="shared" si="14"/>
        <v>#DIV/0!</v>
      </c>
      <c r="T16" s="16" t="e">
        <f t="shared" si="14"/>
        <v>#DIV/0!</v>
      </c>
      <c r="U16" s="16" t="e">
        <f t="shared" si="14"/>
        <v>#DIV/0!</v>
      </c>
      <c r="V16" s="16" t="e">
        <f t="shared" si="14"/>
        <v>#DIV/0!</v>
      </c>
      <c r="W16" s="28" t="e">
        <f t="shared" si="14"/>
        <v>#DIV/0!</v>
      </c>
      <c r="X16" s="28" t="e">
        <f t="shared" si="14"/>
        <v>#DIV/0!</v>
      </c>
      <c r="Y16" s="28" t="e">
        <f t="shared" si="14"/>
        <v>#DIV/0!</v>
      </c>
      <c r="Z16" s="28" t="e">
        <f t="shared" si="14"/>
        <v>#DIV/0!</v>
      </c>
      <c r="AA16" s="28" t="e">
        <f t="shared" si="14"/>
        <v>#DIV/0!</v>
      </c>
      <c r="AC16" s="16" t="e">
        <f t="shared" si="11"/>
        <v>#DIV/0!</v>
      </c>
      <c r="AD16" s="16" t="e">
        <f t="shared" ref="AD16:AN16" si="15">D16/$O16</f>
        <v>#DIV/0!</v>
      </c>
      <c r="AE16" s="16" t="e">
        <f t="shared" si="15"/>
        <v>#DIV/0!</v>
      </c>
      <c r="AF16" s="16" t="e">
        <f t="shared" si="15"/>
        <v>#DIV/0!</v>
      </c>
      <c r="AG16" s="16" t="e">
        <f t="shared" si="15"/>
        <v>#DIV/0!</v>
      </c>
      <c r="AH16" s="16" t="e">
        <f t="shared" si="15"/>
        <v>#DIV/0!</v>
      </c>
      <c r="AI16" s="16" t="e">
        <f t="shared" si="15"/>
        <v>#DIV/0!</v>
      </c>
      <c r="AJ16" s="28" t="e">
        <f t="shared" si="15"/>
        <v>#DIV/0!</v>
      </c>
      <c r="AK16" s="28" t="e">
        <f t="shared" si="15"/>
        <v>#DIV/0!</v>
      </c>
      <c r="AL16" s="28" t="e">
        <f t="shared" si="15"/>
        <v>#DIV/0!</v>
      </c>
      <c r="AM16" s="28" t="e">
        <f t="shared" si="15"/>
        <v>#DIV/0!</v>
      </c>
      <c r="AN16" s="28" t="e">
        <f t="shared" si="15"/>
        <v>#DIV/0!</v>
      </c>
    </row>
    <row r="17" spans="2:40">
      <c r="B17" s="4"/>
      <c r="Q17" s="1"/>
      <c r="R17" s="1"/>
    </row>
    <row r="18" spans="2:40" s="3" customFormat="1"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/>
      <c r="Q18" s="46" t="str">
        <f>CONCATENATE(LEFT(D18,2),"/",LEFT(C18,2))</f>
        <v>02/01</v>
      </c>
      <c r="R18" s="46" t="str">
        <f t="shared" ref="R18:AA18" si="16">CONCATENATE(LEFT(E18,2),"/",LEFT(D18,2))</f>
        <v>03/02</v>
      </c>
      <c r="S18" s="46" t="str">
        <f t="shared" si="16"/>
        <v>04/03</v>
      </c>
      <c r="T18" s="46" t="str">
        <f t="shared" si="16"/>
        <v>05/04</v>
      </c>
      <c r="U18" s="46" t="str">
        <f t="shared" si="16"/>
        <v>06/05</v>
      </c>
      <c r="V18" s="46" t="str">
        <f t="shared" si="16"/>
        <v>07/06</v>
      </c>
      <c r="W18" s="46" t="str">
        <f t="shared" si="16"/>
        <v>08/07</v>
      </c>
      <c r="X18" s="46" t="str">
        <f t="shared" si="16"/>
        <v>09/08</v>
      </c>
      <c r="Y18" s="46" t="str">
        <f t="shared" si="16"/>
        <v>10/09</v>
      </c>
      <c r="Z18" s="46" t="str">
        <f t="shared" si="16"/>
        <v>11/10</v>
      </c>
      <c r="AA18" s="46" t="str">
        <f t="shared" si="16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</row>
    <row r="19" spans="2:40" s="3" customFormat="1">
      <c r="B19" s="31" t="s">
        <v>14</v>
      </c>
      <c r="C19" s="34"/>
      <c r="D19" s="34"/>
      <c r="E19" s="34"/>
      <c r="F19" s="34"/>
      <c r="G19" s="34"/>
      <c r="H19" s="34"/>
      <c r="I19" s="47"/>
      <c r="J19" s="47"/>
      <c r="K19" s="47"/>
      <c r="L19" s="47"/>
      <c r="M19" s="47"/>
      <c r="N19" s="48"/>
      <c r="O19" s="10">
        <v>16653</v>
      </c>
      <c r="P19"/>
      <c r="Q19" s="27" t="e">
        <f t="shared" ref="Q19:Q24" si="17">(D19/C19)-1</f>
        <v>#DIV/0!</v>
      </c>
      <c r="R19" s="27" t="e">
        <f t="shared" ref="R19:AA23" si="18">(E19/D19)-1</f>
        <v>#DIV/0!</v>
      </c>
      <c r="S19" s="27" t="e">
        <f t="shared" si="18"/>
        <v>#DIV/0!</v>
      </c>
      <c r="T19" s="27" t="e">
        <f t="shared" si="18"/>
        <v>#DIV/0!</v>
      </c>
      <c r="U19" s="27" t="e">
        <f t="shared" si="18"/>
        <v>#DIV/0!</v>
      </c>
      <c r="V19" s="27" t="e">
        <f t="shared" si="18"/>
        <v>#DIV/0!</v>
      </c>
      <c r="W19" s="27" t="e">
        <f t="shared" si="18"/>
        <v>#DIV/0!</v>
      </c>
      <c r="X19" s="27" t="e">
        <f t="shared" si="18"/>
        <v>#DIV/0!</v>
      </c>
      <c r="Y19" s="27" t="e">
        <f t="shared" si="18"/>
        <v>#DIV/0!</v>
      </c>
      <c r="Z19" s="27" t="e">
        <f t="shared" si="18"/>
        <v>#DIV/0!</v>
      </c>
      <c r="AA19" s="27" t="e">
        <f t="shared" si="18"/>
        <v>#DIV/0!</v>
      </c>
      <c r="AB19" s="271"/>
      <c r="AC19" s="27">
        <f t="shared" ref="AC19:AC24" si="19">C19/$O19</f>
        <v>0</v>
      </c>
      <c r="AD19" s="27">
        <f t="shared" ref="AD19:AN23" si="20">D19/$O19</f>
        <v>0</v>
      </c>
      <c r="AE19" s="27">
        <f t="shared" si="20"/>
        <v>0</v>
      </c>
      <c r="AF19" s="27">
        <f t="shared" si="20"/>
        <v>0</v>
      </c>
      <c r="AG19" s="27">
        <f t="shared" si="20"/>
        <v>0</v>
      </c>
      <c r="AH19" s="27">
        <f t="shared" si="20"/>
        <v>0</v>
      </c>
      <c r="AI19" s="27">
        <f t="shared" si="20"/>
        <v>0</v>
      </c>
      <c r="AJ19" s="27">
        <f t="shared" si="20"/>
        <v>0</v>
      </c>
      <c r="AK19" s="27">
        <f t="shared" si="20"/>
        <v>0</v>
      </c>
      <c r="AL19" s="27">
        <f t="shared" si="20"/>
        <v>0</v>
      </c>
      <c r="AM19" s="27">
        <f t="shared" si="20"/>
        <v>0</v>
      </c>
      <c r="AN19" s="27">
        <f t="shared" si="20"/>
        <v>0</v>
      </c>
    </row>
    <row r="20" spans="2:40">
      <c r="B20" s="17" t="s">
        <v>15</v>
      </c>
      <c r="C20" s="8"/>
      <c r="D20" s="8"/>
      <c r="E20" s="8"/>
      <c r="F20" s="8"/>
      <c r="G20" s="8"/>
      <c r="H20" s="30"/>
      <c r="I20" s="61"/>
      <c r="J20" s="61"/>
      <c r="K20" s="61"/>
      <c r="L20" s="61"/>
      <c r="M20" s="61"/>
      <c r="N20" s="62"/>
      <c r="O20" s="10">
        <f>SUM(C20:N20)</f>
        <v>0</v>
      </c>
      <c r="Q20" s="27" t="e">
        <f t="shared" si="17"/>
        <v>#DIV/0!</v>
      </c>
      <c r="R20" s="27" t="e">
        <f t="shared" si="18"/>
        <v>#DIV/0!</v>
      </c>
      <c r="S20" s="27" t="e">
        <f t="shared" si="18"/>
        <v>#DIV/0!</v>
      </c>
      <c r="T20" s="27" t="e">
        <f t="shared" si="18"/>
        <v>#DIV/0!</v>
      </c>
      <c r="U20" s="27" t="e">
        <f t="shared" si="18"/>
        <v>#DIV/0!</v>
      </c>
      <c r="V20" s="27" t="e">
        <f t="shared" si="18"/>
        <v>#DIV/0!</v>
      </c>
      <c r="W20" s="27" t="e">
        <f t="shared" si="18"/>
        <v>#DIV/0!</v>
      </c>
      <c r="X20" s="27" t="e">
        <f t="shared" si="18"/>
        <v>#DIV/0!</v>
      </c>
      <c r="Y20" s="27" t="e">
        <f t="shared" si="18"/>
        <v>#DIV/0!</v>
      </c>
      <c r="Z20" s="27" t="e">
        <f t="shared" si="18"/>
        <v>#DIV/0!</v>
      </c>
      <c r="AA20" s="27" t="e">
        <f t="shared" si="18"/>
        <v>#DIV/0!</v>
      </c>
      <c r="AC20" s="27" t="e">
        <f t="shared" si="19"/>
        <v>#DIV/0!</v>
      </c>
      <c r="AD20" s="27" t="e">
        <f t="shared" si="20"/>
        <v>#DIV/0!</v>
      </c>
      <c r="AE20" s="27" t="e">
        <f t="shared" si="20"/>
        <v>#DIV/0!</v>
      </c>
      <c r="AF20" s="27" t="e">
        <f t="shared" si="20"/>
        <v>#DIV/0!</v>
      </c>
      <c r="AG20" s="27" t="e">
        <f t="shared" si="20"/>
        <v>#DIV/0!</v>
      </c>
      <c r="AH20" s="27" t="e">
        <f t="shared" si="20"/>
        <v>#DIV/0!</v>
      </c>
      <c r="AI20" s="27" t="e">
        <f t="shared" si="20"/>
        <v>#DIV/0!</v>
      </c>
      <c r="AJ20" s="27" t="e">
        <f t="shared" si="20"/>
        <v>#DIV/0!</v>
      </c>
      <c r="AK20" s="27" t="e">
        <f t="shared" si="20"/>
        <v>#DIV/0!</v>
      </c>
      <c r="AL20" s="27" t="e">
        <f t="shared" si="20"/>
        <v>#DIV/0!</v>
      </c>
      <c r="AM20" s="27" t="e">
        <f t="shared" si="20"/>
        <v>#DIV/0!</v>
      </c>
      <c r="AN20" s="27" t="e">
        <f t="shared" si="20"/>
        <v>#DIV/0!</v>
      </c>
    </row>
    <row r="21" spans="2:40">
      <c r="B21" s="18" t="s">
        <v>16</v>
      </c>
      <c r="C21" s="8"/>
      <c r="D21" s="8"/>
      <c r="E21" s="8"/>
      <c r="F21" s="8"/>
      <c r="G21" s="8"/>
      <c r="H21" s="30"/>
      <c r="I21" s="61"/>
      <c r="J21" s="61"/>
      <c r="K21" s="61"/>
      <c r="L21" s="61"/>
      <c r="M21" s="61"/>
      <c r="N21" s="62"/>
      <c r="O21" s="10">
        <f>SUM(C21:N21)</f>
        <v>0</v>
      </c>
      <c r="Q21" s="27" t="e">
        <f t="shared" si="17"/>
        <v>#DIV/0!</v>
      </c>
      <c r="R21" s="27" t="e">
        <f t="shared" si="18"/>
        <v>#DIV/0!</v>
      </c>
      <c r="S21" s="27" t="e">
        <f t="shared" si="18"/>
        <v>#DIV/0!</v>
      </c>
      <c r="T21" s="27" t="e">
        <f t="shared" si="18"/>
        <v>#DIV/0!</v>
      </c>
      <c r="U21" s="27" t="e">
        <f t="shared" si="18"/>
        <v>#DIV/0!</v>
      </c>
      <c r="V21" s="27" t="e">
        <f t="shared" si="18"/>
        <v>#DIV/0!</v>
      </c>
      <c r="W21" s="27" t="e">
        <f t="shared" si="18"/>
        <v>#DIV/0!</v>
      </c>
      <c r="X21" s="27" t="e">
        <f t="shared" si="18"/>
        <v>#DIV/0!</v>
      </c>
      <c r="Y21" s="27" t="e">
        <f t="shared" si="18"/>
        <v>#DIV/0!</v>
      </c>
      <c r="Z21" s="27" t="e">
        <f t="shared" si="18"/>
        <v>#DIV/0!</v>
      </c>
      <c r="AA21" s="27" t="e">
        <f t="shared" si="18"/>
        <v>#DIV/0!</v>
      </c>
      <c r="AC21" s="27" t="e">
        <f t="shared" si="19"/>
        <v>#DIV/0!</v>
      </c>
      <c r="AD21" s="27" t="e">
        <f t="shared" si="20"/>
        <v>#DIV/0!</v>
      </c>
      <c r="AE21" s="27" t="e">
        <f t="shared" si="20"/>
        <v>#DIV/0!</v>
      </c>
      <c r="AF21" s="27" t="e">
        <f t="shared" si="20"/>
        <v>#DIV/0!</v>
      </c>
      <c r="AG21" s="27" t="e">
        <f t="shared" si="20"/>
        <v>#DIV/0!</v>
      </c>
      <c r="AH21" s="27" t="e">
        <f t="shared" si="20"/>
        <v>#DIV/0!</v>
      </c>
      <c r="AI21" s="27" t="e">
        <f t="shared" si="20"/>
        <v>#DIV/0!</v>
      </c>
      <c r="AJ21" s="27" t="e">
        <f t="shared" si="20"/>
        <v>#DIV/0!</v>
      </c>
      <c r="AK21" s="27" t="e">
        <f t="shared" si="20"/>
        <v>#DIV/0!</v>
      </c>
      <c r="AL21" s="27" t="e">
        <f t="shared" si="20"/>
        <v>#DIV/0!</v>
      </c>
      <c r="AM21" s="27" t="e">
        <f t="shared" si="20"/>
        <v>#DIV/0!</v>
      </c>
      <c r="AN21" s="27" t="e">
        <f t="shared" si="20"/>
        <v>#DIV/0!</v>
      </c>
    </row>
    <row r="22" spans="2:40">
      <c r="B22" s="18" t="s">
        <v>17</v>
      </c>
      <c r="C22" s="8"/>
      <c r="D22" s="8"/>
      <c r="E22" s="8"/>
      <c r="F22" s="8"/>
      <c r="G22" s="8"/>
      <c r="H22" s="30"/>
      <c r="I22" s="61"/>
      <c r="J22" s="61"/>
      <c r="K22" s="61"/>
      <c r="L22" s="61"/>
      <c r="M22" s="61"/>
      <c r="N22" s="62"/>
      <c r="O22" s="10">
        <f>SUM(C22:N22)</f>
        <v>0</v>
      </c>
      <c r="Q22" s="27" t="e">
        <f t="shared" si="17"/>
        <v>#DIV/0!</v>
      </c>
      <c r="R22" s="27" t="e">
        <f t="shared" si="18"/>
        <v>#DIV/0!</v>
      </c>
      <c r="S22" s="27" t="e">
        <f t="shared" si="18"/>
        <v>#DIV/0!</v>
      </c>
      <c r="T22" s="27" t="e">
        <f t="shared" si="18"/>
        <v>#DIV/0!</v>
      </c>
      <c r="U22" s="27" t="e">
        <f t="shared" si="18"/>
        <v>#DIV/0!</v>
      </c>
      <c r="V22" s="27" t="e">
        <f t="shared" si="18"/>
        <v>#DIV/0!</v>
      </c>
      <c r="W22" s="27" t="e">
        <f t="shared" si="18"/>
        <v>#DIV/0!</v>
      </c>
      <c r="X22" s="27" t="e">
        <f t="shared" si="18"/>
        <v>#DIV/0!</v>
      </c>
      <c r="Y22" s="27" t="e">
        <f t="shared" si="18"/>
        <v>#DIV/0!</v>
      </c>
      <c r="Z22" s="27" t="e">
        <f t="shared" si="18"/>
        <v>#DIV/0!</v>
      </c>
      <c r="AA22" s="27" t="e">
        <f t="shared" si="18"/>
        <v>#DIV/0!</v>
      </c>
      <c r="AC22" s="27" t="e">
        <f t="shared" si="19"/>
        <v>#DIV/0!</v>
      </c>
      <c r="AD22" s="27" t="e">
        <f t="shared" si="20"/>
        <v>#DIV/0!</v>
      </c>
      <c r="AE22" s="27" t="e">
        <f t="shared" si="20"/>
        <v>#DIV/0!</v>
      </c>
      <c r="AF22" s="27" t="e">
        <f t="shared" si="20"/>
        <v>#DIV/0!</v>
      </c>
      <c r="AG22" s="27" t="e">
        <f t="shared" si="20"/>
        <v>#DIV/0!</v>
      </c>
      <c r="AH22" s="27" t="e">
        <f t="shared" si="20"/>
        <v>#DIV/0!</v>
      </c>
      <c r="AI22" s="27" t="e">
        <f t="shared" si="20"/>
        <v>#DIV/0!</v>
      </c>
      <c r="AJ22" s="27" t="e">
        <f t="shared" si="20"/>
        <v>#DIV/0!</v>
      </c>
      <c r="AK22" s="27" t="e">
        <f t="shared" si="20"/>
        <v>#DIV/0!</v>
      </c>
      <c r="AL22" s="27" t="e">
        <f t="shared" si="20"/>
        <v>#DIV/0!</v>
      </c>
      <c r="AM22" s="27" t="e">
        <f t="shared" si="20"/>
        <v>#DIV/0!</v>
      </c>
      <c r="AN22" s="27" t="e">
        <f t="shared" si="20"/>
        <v>#DIV/0!</v>
      </c>
    </row>
    <row r="23" spans="2:40">
      <c r="B23" s="19" t="s">
        <v>18</v>
      </c>
      <c r="C23" s="14"/>
      <c r="D23" s="14"/>
      <c r="E23" s="14"/>
      <c r="F23" s="14"/>
      <c r="G23" s="14"/>
      <c r="H23" s="14"/>
      <c r="I23" s="63"/>
      <c r="J23" s="63"/>
      <c r="K23" s="63"/>
      <c r="L23" s="63"/>
      <c r="M23" s="63"/>
      <c r="N23" s="64"/>
      <c r="O23" s="15">
        <f>SUM(C23:N23)</f>
        <v>0</v>
      </c>
      <c r="Q23" s="28" t="e">
        <f t="shared" si="17"/>
        <v>#DIV/0!</v>
      </c>
      <c r="R23" s="28" t="e">
        <f t="shared" si="18"/>
        <v>#DIV/0!</v>
      </c>
      <c r="S23" s="28" t="e">
        <f t="shared" si="18"/>
        <v>#DIV/0!</v>
      </c>
      <c r="T23" s="28" t="e">
        <f t="shared" si="18"/>
        <v>#DIV/0!</v>
      </c>
      <c r="U23" s="28" t="e">
        <f t="shared" si="18"/>
        <v>#DIV/0!</v>
      </c>
      <c r="V23" s="28" t="e">
        <f t="shared" si="18"/>
        <v>#DIV/0!</v>
      </c>
      <c r="W23" s="28" t="e">
        <f t="shared" si="18"/>
        <v>#DIV/0!</v>
      </c>
      <c r="X23" s="28" t="e">
        <f t="shared" si="18"/>
        <v>#DIV/0!</v>
      </c>
      <c r="Y23" s="28" t="e">
        <f t="shared" si="18"/>
        <v>#DIV/0!</v>
      </c>
      <c r="Z23" s="28" t="e">
        <f t="shared" si="18"/>
        <v>#DIV/0!</v>
      </c>
      <c r="AA23" s="28" t="e">
        <f t="shared" si="18"/>
        <v>#DIV/0!</v>
      </c>
      <c r="AC23" s="28" t="e">
        <f t="shared" si="19"/>
        <v>#DIV/0!</v>
      </c>
      <c r="AD23" s="28" t="e">
        <f t="shared" si="20"/>
        <v>#DIV/0!</v>
      </c>
      <c r="AE23" s="28" t="e">
        <f t="shared" si="20"/>
        <v>#DIV/0!</v>
      </c>
      <c r="AF23" s="28" t="e">
        <f t="shared" si="20"/>
        <v>#DIV/0!</v>
      </c>
      <c r="AG23" s="28" t="e">
        <f t="shared" si="20"/>
        <v>#DIV/0!</v>
      </c>
      <c r="AH23" s="28" t="e">
        <f t="shared" si="20"/>
        <v>#DIV/0!</v>
      </c>
      <c r="AI23" s="28" t="e">
        <f t="shared" si="20"/>
        <v>#DIV/0!</v>
      </c>
      <c r="AJ23" s="28" t="e">
        <f t="shared" si="20"/>
        <v>#DIV/0!</v>
      </c>
      <c r="AK23" s="28" t="e">
        <f t="shared" si="20"/>
        <v>#DIV/0!</v>
      </c>
      <c r="AL23" s="28" t="e">
        <f t="shared" si="20"/>
        <v>#DIV/0!</v>
      </c>
      <c r="AM23" s="28" t="e">
        <f t="shared" si="20"/>
        <v>#DIV/0!</v>
      </c>
      <c r="AN23" s="28" t="e">
        <f t="shared" si="20"/>
        <v>#DIV/0!</v>
      </c>
    </row>
    <row r="24" spans="2:40">
      <c r="B24" s="42"/>
      <c r="C24" s="43">
        <f>SUM(C19:C23)</f>
        <v>0</v>
      </c>
      <c r="D24" s="43">
        <f t="shared" ref="D24:N24" si="21">SUM(D19:D23)</f>
        <v>0</v>
      </c>
      <c r="E24" s="43">
        <f t="shared" si="21"/>
        <v>0</v>
      </c>
      <c r="F24" s="43">
        <f t="shared" si="21"/>
        <v>0</v>
      </c>
      <c r="G24" s="43">
        <f t="shared" si="21"/>
        <v>0</v>
      </c>
      <c r="H24" s="43">
        <f t="shared" si="21"/>
        <v>0</v>
      </c>
      <c r="I24" s="43">
        <f t="shared" si="21"/>
        <v>0</v>
      </c>
      <c r="J24" s="43">
        <f t="shared" si="21"/>
        <v>0</v>
      </c>
      <c r="K24" s="43">
        <f t="shared" si="21"/>
        <v>0</v>
      </c>
      <c r="L24" s="43">
        <f t="shared" si="21"/>
        <v>0</v>
      </c>
      <c r="M24" s="43">
        <f t="shared" si="21"/>
        <v>0</v>
      </c>
      <c r="N24" s="44">
        <f t="shared" si="21"/>
        <v>0</v>
      </c>
      <c r="O24" s="43">
        <f>SUM(O20:O23)</f>
        <v>0</v>
      </c>
      <c r="P24" s="10"/>
      <c r="Q24" s="28" t="e">
        <f t="shared" si="17"/>
        <v>#DIV/0!</v>
      </c>
      <c r="R24" s="28" t="e">
        <f t="shared" ref="R24:AA24" si="22">(E24/D24)-1</f>
        <v>#DIV/0!</v>
      </c>
      <c r="S24" s="28" t="e">
        <f t="shared" si="22"/>
        <v>#DIV/0!</v>
      </c>
      <c r="T24" s="28" t="e">
        <f t="shared" si="22"/>
        <v>#DIV/0!</v>
      </c>
      <c r="U24" s="28" t="e">
        <f t="shared" si="22"/>
        <v>#DIV/0!</v>
      </c>
      <c r="V24" s="28" t="e">
        <f t="shared" si="22"/>
        <v>#DIV/0!</v>
      </c>
      <c r="W24" s="28" t="e">
        <f t="shared" si="22"/>
        <v>#DIV/0!</v>
      </c>
      <c r="X24" s="28" t="e">
        <f t="shared" si="22"/>
        <v>#DIV/0!</v>
      </c>
      <c r="Y24" s="28" t="e">
        <f t="shared" si="22"/>
        <v>#DIV/0!</v>
      </c>
      <c r="Z24" s="28" t="e">
        <f t="shared" si="22"/>
        <v>#DIV/0!</v>
      </c>
      <c r="AA24" s="28" t="e">
        <f t="shared" si="22"/>
        <v>#DIV/0!</v>
      </c>
      <c r="AC24" s="28" t="e">
        <f t="shared" si="19"/>
        <v>#DIV/0!</v>
      </c>
      <c r="AD24" s="28" t="e">
        <f t="shared" ref="AD24:AN24" si="23">D24/$O24</f>
        <v>#DIV/0!</v>
      </c>
      <c r="AE24" s="28" t="e">
        <f t="shared" si="23"/>
        <v>#DIV/0!</v>
      </c>
      <c r="AF24" s="28" t="e">
        <f t="shared" si="23"/>
        <v>#DIV/0!</v>
      </c>
      <c r="AG24" s="28" t="e">
        <f t="shared" si="23"/>
        <v>#DIV/0!</v>
      </c>
      <c r="AH24" s="28" t="e">
        <f t="shared" si="23"/>
        <v>#DIV/0!</v>
      </c>
      <c r="AI24" s="28" t="e">
        <f t="shared" si="23"/>
        <v>#DIV/0!</v>
      </c>
      <c r="AJ24" s="28" t="e">
        <f t="shared" si="23"/>
        <v>#DIV/0!</v>
      </c>
      <c r="AK24" s="28" t="e">
        <f t="shared" si="23"/>
        <v>#DIV/0!</v>
      </c>
      <c r="AL24" s="28" t="e">
        <f t="shared" si="23"/>
        <v>#DIV/0!</v>
      </c>
      <c r="AM24" s="28" t="e">
        <f t="shared" si="23"/>
        <v>#DIV/0!</v>
      </c>
      <c r="AN24" s="28" t="e">
        <f t="shared" si="23"/>
        <v>#DIV/0!</v>
      </c>
    </row>
    <row r="25" spans="2:40">
      <c r="B25" s="4"/>
      <c r="L25" s="1"/>
      <c r="Q25" s="1"/>
      <c r="R25" s="1"/>
    </row>
    <row r="26" spans="2:40">
      <c r="B26" s="40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65</v>
      </c>
      <c r="Q26" s="1"/>
      <c r="R26" s="1"/>
    </row>
    <row r="27" spans="2:40">
      <c r="B27" s="4" t="s">
        <v>14</v>
      </c>
      <c r="C27" s="7" t="e">
        <f t="shared" ref="C27:O32" si="24">(C11/C3)-1</f>
        <v>#DIV/0!</v>
      </c>
      <c r="D27" s="7" t="e">
        <f t="shared" si="24"/>
        <v>#DIV/0!</v>
      </c>
      <c r="E27" s="7" t="e">
        <f t="shared" si="24"/>
        <v>#DIV/0!</v>
      </c>
      <c r="F27" s="7" t="e">
        <f t="shared" si="24"/>
        <v>#DIV/0!</v>
      </c>
      <c r="G27" s="7" t="e">
        <f t="shared" si="24"/>
        <v>#DIV/0!</v>
      </c>
      <c r="H27" s="7" t="e">
        <f t="shared" si="24"/>
        <v>#DIV/0!</v>
      </c>
      <c r="I27" s="7" t="e">
        <f t="shared" si="24"/>
        <v>#DIV/0!</v>
      </c>
      <c r="J27" s="9" t="e">
        <f t="shared" si="24"/>
        <v>#DIV/0!</v>
      </c>
      <c r="K27" s="9" t="e">
        <f t="shared" si="24"/>
        <v>#DIV/0!</v>
      </c>
      <c r="L27" s="9" t="e">
        <f t="shared" si="24"/>
        <v>#DIV/0!</v>
      </c>
      <c r="M27" s="9" t="e">
        <f t="shared" si="24"/>
        <v>#DIV/0!</v>
      </c>
      <c r="N27" s="66" t="e">
        <f t="shared" si="24"/>
        <v>#DIV/0!</v>
      </c>
      <c r="O27" s="9">
        <f t="shared" si="24"/>
        <v>-0.24529118482099577</v>
      </c>
      <c r="P27" s="9" t="e">
        <f t="shared" ref="P27:P32" si="25">(SUM(J11:N11)/SUM(J3:N3))-1</f>
        <v>#DIV/0!</v>
      </c>
      <c r="Q27" s="1"/>
      <c r="R27" s="1"/>
    </row>
    <row r="28" spans="2:40">
      <c r="B28" s="5" t="s">
        <v>15</v>
      </c>
      <c r="C28" s="7" t="e">
        <f t="shared" si="24"/>
        <v>#DIV/0!</v>
      </c>
      <c r="D28" s="7" t="e">
        <f t="shared" si="24"/>
        <v>#DIV/0!</v>
      </c>
      <c r="E28" s="7" t="e">
        <f t="shared" si="24"/>
        <v>#DIV/0!</v>
      </c>
      <c r="F28" s="7" t="e">
        <f t="shared" si="24"/>
        <v>#DIV/0!</v>
      </c>
      <c r="G28" s="7" t="e">
        <f t="shared" si="24"/>
        <v>#DIV/0!</v>
      </c>
      <c r="H28" s="7" t="e">
        <f t="shared" si="24"/>
        <v>#DIV/0!</v>
      </c>
      <c r="I28" s="7" t="e">
        <f t="shared" si="24"/>
        <v>#DIV/0!</v>
      </c>
      <c r="J28" s="9" t="e">
        <f t="shared" si="24"/>
        <v>#DIV/0!</v>
      </c>
      <c r="K28" s="9" t="e">
        <f t="shared" si="24"/>
        <v>#DIV/0!</v>
      </c>
      <c r="L28" s="9" t="e">
        <f t="shared" si="24"/>
        <v>#DIV/0!</v>
      </c>
      <c r="M28" s="9" t="e">
        <f t="shared" si="24"/>
        <v>#DIV/0!</v>
      </c>
      <c r="N28" s="66" t="e">
        <f t="shared" si="24"/>
        <v>#DIV/0!</v>
      </c>
      <c r="O28" s="9" t="e">
        <f t="shared" si="24"/>
        <v>#DIV/0!</v>
      </c>
      <c r="P28" s="9" t="e">
        <f t="shared" si="25"/>
        <v>#DIV/0!</v>
      </c>
      <c r="Q28" s="1"/>
      <c r="R28" s="1"/>
    </row>
    <row r="29" spans="2:40">
      <c r="B29" s="4" t="s">
        <v>16</v>
      </c>
      <c r="C29" s="7" t="e">
        <f t="shared" si="24"/>
        <v>#DIV/0!</v>
      </c>
      <c r="D29" s="7" t="e">
        <f t="shared" si="24"/>
        <v>#DIV/0!</v>
      </c>
      <c r="E29" s="7" t="e">
        <f t="shared" si="24"/>
        <v>#DIV/0!</v>
      </c>
      <c r="F29" s="7" t="e">
        <f t="shared" si="24"/>
        <v>#DIV/0!</v>
      </c>
      <c r="G29" s="7" t="e">
        <f t="shared" si="24"/>
        <v>#DIV/0!</v>
      </c>
      <c r="H29" s="7" t="e">
        <f t="shared" si="24"/>
        <v>#DIV/0!</v>
      </c>
      <c r="I29" s="7" t="e">
        <f t="shared" si="24"/>
        <v>#DIV/0!</v>
      </c>
      <c r="J29" s="9" t="e">
        <f t="shared" si="24"/>
        <v>#DIV/0!</v>
      </c>
      <c r="K29" s="9" t="e">
        <f t="shared" si="24"/>
        <v>#DIV/0!</v>
      </c>
      <c r="L29" s="9" t="e">
        <f t="shared" si="24"/>
        <v>#DIV/0!</v>
      </c>
      <c r="M29" s="9" t="e">
        <f t="shared" si="24"/>
        <v>#DIV/0!</v>
      </c>
      <c r="N29" s="66" t="e">
        <f t="shared" si="24"/>
        <v>#DIV/0!</v>
      </c>
      <c r="O29" s="9" t="e">
        <f t="shared" si="24"/>
        <v>#DIV/0!</v>
      </c>
      <c r="P29" s="9" t="e">
        <f t="shared" si="25"/>
        <v>#DIV/0!</v>
      </c>
      <c r="R29" s="1"/>
    </row>
    <row r="30" spans="2:40">
      <c r="B30" s="4" t="s">
        <v>17</v>
      </c>
      <c r="C30" s="7" t="e">
        <f t="shared" si="24"/>
        <v>#DIV/0!</v>
      </c>
      <c r="D30" s="7" t="e">
        <f t="shared" si="24"/>
        <v>#DIV/0!</v>
      </c>
      <c r="E30" s="7" t="e">
        <f t="shared" si="24"/>
        <v>#DIV/0!</v>
      </c>
      <c r="F30" s="7" t="e">
        <f t="shared" si="24"/>
        <v>#DIV/0!</v>
      </c>
      <c r="G30" s="7" t="e">
        <f t="shared" si="24"/>
        <v>#DIV/0!</v>
      </c>
      <c r="H30" s="7" t="e">
        <f t="shared" si="24"/>
        <v>#DIV/0!</v>
      </c>
      <c r="I30" s="7" t="e">
        <f t="shared" si="24"/>
        <v>#DIV/0!</v>
      </c>
      <c r="J30" s="9" t="e">
        <f t="shared" si="24"/>
        <v>#DIV/0!</v>
      </c>
      <c r="K30" s="9" t="e">
        <f t="shared" si="24"/>
        <v>#DIV/0!</v>
      </c>
      <c r="L30" s="9" t="e">
        <f t="shared" si="24"/>
        <v>#DIV/0!</v>
      </c>
      <c r="M30" s="9" t="e">
        <f t="shared" si="24"/>
        <v>#DIV/0!</v>
      </c>
      <c r="N30" s="66" t="e">
        <f t="shared" si="24"/>
        <v>#DIV/0!</v>
      </c>
      <c r="O30" s="9" t="e">
        <f t="shared" si="24"/>
        <v>#DIV/0!</v>
      </c>
      <c r="P30" s="9" t="e">
        <f t="shared" si="25"/>
        <v>#DIV/0!</v>
      </c>
      <c r="R30" s="1"/>
    </row>
    <row r="31" spans="2:40">
      <c r="B31" s="12" t="s">
        <v>18</v>
      </c>
      <c r="C31" s="37" t="e">
        <f t="shared" si="24"/>
        <v>#DIV/0!</v>
      </c>
      <c r="D31" s="37" t="e">
        <f t="shared" si="24"/>
        <v>#DIV/0!</v>
      </c>
      <c r="E31" s="37" t="e">
        <f t="shared" si="24"/>
        <v>#DIV/0!</v>
      </c>
      <c r="F31" s="37" t="e">
        <f t="shared" si="24"/>
        <v>#DIV/0!</v>
      </c>
      <c r="G31" s="37" t="e">
        <f t="shared" si="24"/>
        <v>#DIV/0!</v>
      </c>
      <c r="H31" s="37" t="e">
        <f t="shared" si="24"/>
        <v>#DIV/0!</v>
      </c>
      <c r="I31" s="37" t="e">
        <f t="shared" si="24"/>
        <v>#DIV/0!</v>
      </c>
      <c r="J31" s="38" t="e">
        <f t="shared" si="24"/>
        <v>#DIV/0!</v>
      </c>
      <c r="K31" s="38" t="e">
        <f t="shared" si="24"/>
        <v>#DIV/0!</v>
      </c>
      <c r="L31" s="38" t="e">
        <f t="shared" si="24"/>
        <v>#DIV/0!</v>
      </c>
      <c r="M31" s="38" t="e">
        <f t="shared" si="24"/>
        <v>#DIV/0!</v>
      </c>
      <c r="N31" s="67" t="e">
        <f t="shared" si="24"/>
        <v>#DIV/0!</v>
      </c>
      <c r="O31" s="38" t="e">
        <f t="shared" si="24"/>
        <v>#DIV/0!</v>
      </c>
      <c r="P31" s="38" t="e">
        <f t="shared" si="25"/>
        <v>#DIV/0!</v>
      </c>
      <c r="Q31" s="1"/>
      <c r="R31" s="1"/>
    </row>
    <row r="32" spans="2:40">
      <c r="B32" s="4"/>
      <c r="C32" s="37" t="e">
        <f t="shared" si="24"/>
        <v>#DIV/0!</v>
      </c>
      <c r="D32" s="37" t="e">
        <f t="shared" si="24"/>
        <v>#DIV/0!</v>
      </c>
      <c r="E32" s="37" t="e">
        <f t="shared" si="24"/>
        <v>#DIV/0!</v>
      </c>
      <c r="F32" s="37" t="e">
        <f t="shared" si="24"/>
        <v>#DIV/0!</v>
      </c>
      <c r="G32" s="37" t="e">
        <f t="shared" si="24"/>
        <v>#DIV/0!</v>
      </c>
      <c r="H32" s="37" t="e">
        <f t="shared" si="24"/>
        <v>#DIV/0!</v>
      </c>
      <c r="I32" s="37" t="e">
        <f t="shared" si="24"/>
        <v>#DIV/0!</v>
      </c>
      <c r="J32" s="38" t="e">
        <f t="shared" si="24"/>
        <v>#DIV/0!</v>
      </c>
      <c r="K32" s="38" t="e">
        <f t="shared" si="24"/>
        <v>#DIV/0!</v>
      </c>
      <c r="L32" s="38" t="e">
        <f t="shared" si="24"/>
        <v>#DIV/0!</v>
      </c>
      <c r="M32" s="38" t="e">
        <f t="shared" si="24"/>
        <v>#DIV/0!</v>
      </c>
      <c r="N32" s="67" t="e">
        <f t="shared" si="24"/>
        <v>#DIV/0!</v>
      </c>
      <c r="O32" s="38" t="e">
        <f t="shared" si="24"/>
        <v>#DIV/0!</v>
      </c>
      <c r="P32" s="38" t="e">
        <f t="shared" si="25"/>
        <v>#DIV/0!</v>
      </c>
      <c r="Q32" s="1"/>
      <c r="R32" s="1"/>
    </row>
    <row r="33" spans="2:18">
      <c r="B33" s="4"/>
      <c r="L33" s="1"/>
      <c r="Q33" s="1"/>
      <c r="R33" s="1"/>
    </row>
    <row r="34" spans="2:18">
      <c r="B34" s="39" t="s">
        <v>60</v>
      </c>
      <c r="C34" s="39" t="s">
        <v>46</v>
      </c>
      <c r="D34" s="39" t="s">
        <v>47</v>
      </c>
      <c r="E34" s="39" t="s">
        <v>48</v>
      </c>
      <c r="F34" s="39" t="s">
        <v>49</v>
      </c>
      <c r="G34" s="39" t="s">
        <v>50</v>
      </c>
      <c r="H34" s="39" t="s">
        <v>51</v>
      </c>
      <c r="I34" s="45"/>
      <c r="J34" s="45"/>
      <c r="K34" s="45"/>
      <c r="L34" s="45"/>
      <c r="M34" s="45"/>
      <c r="N34" s="69"/>
      <c r="O34" s="39" t="s">
        <v>61</v>
      </c>
      <c r="Q34" s="1"/>
      <c r="R34" s="1"/>
    </row>
    <row r="35" spans="2:18">
      <c r="B35" s="5" t="s">
        <v>14</v>
      </c>
      <c r="C35" s="9" t="e">
        <f t="shared" ref="C35:H40" si="26">(C19/C11)-1</f>
        <v>#DIV/0!</v>
      </c>
      <c r="D35" s="9" t="e">
        <f t="shared" si="26"/>
        <v>#DIV/0!</v>
      </c>
      <c r="E35" s="9" t="e">
        <f t="shared" si="26"/>
        <v>#DIV/0!</v>
      </c>
      <c r="F35" s="9" t="e">
        <f t="shared" si="26"/>
        <v>#DIV/0!</v>
      </c>
      <c r="G35" s="9" t="e">
        <f t="shared" si="26"/>
        <v>#DIV/0!</v>
      </c>
      <c r="H35" s="9" t="e">
        <f t="shared" si="26"/>
        <v>#DIV/0!</v>
      </c>
      <c r="I35" s="57"/>
      <c r="J35" s="57"/>
      <c r="K35" s="57"/>
      <c r="L35" s="57"/>
      <c r="M35" s="57"/>
      <c r="N35" s="71"/>
      <c r="O35" s="9" t="e">
        <f t="shared" ref="O35:O40" si="27">(SUM(C19:H19)/SUM(C11:H11))-1</f>
        <v>#DIV/0!</v>
      </c>
      <c r="Q35" s="1"/>
      <c r="R35" s="1"/>
    </row>
    <row r="36" spans="2:18">
      <c r="B36" s="5" t="s">
        <v>15</v>
      </c>
      <c r="C36" s="9" t="e">
        <f t="shared" si="26"/>
        <v>#DIV/0!</v>
      </c>
      <c r="D36" s="9" t="e">
        <f t="shared" si="26"/>
        <v>#DIV/0!</v>
      </c>
      <c r="E36" s="9" t="e">
        <f t="shared" si="26"/>
        <v>#DIV/0!</v>
      </c>
      <c r="F36" s="9" t="e">
        <f t="shared" si="26"/>
        <v>#DIV/0!</v>
      </c>
      <c r="G36" s="9" t="e">
        <f t="shared" si="26"/>
        <v>#DIV/0!</v>
      </c>
      <c r="H36" s="9" t="e">
        <f t="shared" si="26"/>
        <v>#DIV/0!</v>
      </c>
      <c r="I36" s="57"/>
      <c r="J36" s="57"/>
      <c r="K36" s="57"/>
      <c r="L36" s="57"/>
      <c r="M36" s="57"/>
      <c r="N36" s="71"/>
      <c r="O36" s="9" t="e">
        <f t="shared" si="27"/>
        <v>#DIV/0!</v>
      </c>
      <c r="Q36" s="1"/>
      <c r="R36" s="1"/>
    </row>
    <row r="37" spans="2:18">
      <c r="B37" s="4" t="s">
        <v>16</v>
      </c>
      <c r="C37" s="9" t="e">
        <f t="shared" si="26"/>
        <v>#DIV/0!</v>
      </c>
      <c r="D37" s="9" t="e">
        <f t="shared" si="26"/>
        <v>#DIV/0!</v>
      </c>
      <c r="E37" s="9" t="e">
        <f t="shared" si="26"/>
        <v>#DIV/0!</v>
      </c>
      <c r="F37" s="9" t="e">
        <f t="shared" si="26"/>
        <v>#DIV/0!</v>
      </c>
      <c r="G37" s="9" t="e">
        <f t="shared" si="26"/>
        <v>#DIV/0!</v>
      </c>
      <c r="H37" s="9" t="e">
        <f t="shared" si="26"/>
        <v>#DIV/0!</v>
      </c>
      <c r="I37" s="57"/>
      <c r="J37" s="57"/>
      <c r="K37" s="57"/>
      <c r="L37" s="57"/>
      <c r="M37" s="57"/>
      <c r="N37" s="71"/>
      <c r="O37" s="9" t="e">
        <f t="shared" si="27"/>
        <v>#DIV/0!</v>
      </c>
      <c r="Q37" s="1"/>
      <c r="R37" s="1"/>
    </row>
    <row r="38" spans="2:18">
      <c r="B38" s="4" t="s">
        <v>17</v>
      </c>
      <c r="C38" s="9" t="e">
        <f t="shared" si="26"/>
        <v>#DIV/0!</v>
      </c>
      <c r="D38" s="9" t="e">
        <f t="shared" si="26"/>
        <v>#DIV/0!</v>
      </c>
      <c r="E38" s="9" t="e">
        <f t="shared" si="26"/>
        <v>#DIV/0!</v>
      </c>
      <c r="F38" s="9" t="e">
        <f t="shared" si="26"/>
        <v>#DIV/0!</v>
      </c>
      <c r="G38" s="9" t="e">
        <f t="shared" si="26"/>
        <v>#DIV/0!</v>
      </c>
      <c r="H38" s="9" t="e">
        <f t="shared" si="26"/>
        <v>#DIV/0!</v>
      </c>
      <c r="I38" s="57"/>
      <c r="J38" s="57"/>
      <c r="K38" s="57"/>
      <c r="L38" s="57"/>
      <c r="M38" s="57"/>
      <c r="N38" s="71"/>
      <c r="O38" s="9" t="e">
        <f t="shared" si="27"/>
        <v>#DIV/0!</v>
      </c>
      <c r="Q38" s="1"/>
      <c r="R38" s="1"/>
    </row>
    <row r="39" spans="2:18">
      <c r="B39" s="12" t="s">
        <v>18</v>
      </c>
      <c r="C39" s="38" t="e">
        <f t="shared" si="26"/>
        <v>#DIV/0!</v>
      </c>
      <c r="D39" s="38" t="e">
        <f t="shared" si="26"/>
        <v>#DIV/0!</v>
      </c>
      <c r="E39" s="38" t="e">
        <f t="shared" si="26"/>
        <v>#DIV/0!</v>
      </c>
      <c r="F39" s="38" t="e">
        <f t="shared" si="26"/>
        <v>#DIV/0!</v>
      </c>
      <c r="G39" s="38" t="e">
        <f t="shared" si="26"/>
        <v>#DIV/0!</v>
      </c>
      <c r="H39" s="38" t="e">
        <f t="shared" si="26"/>
        <v>#DIV/0!</v>
      </c>
      <c r="I39" s="58"/>
      <c r="J39" s="58"/>
      <c r="K39" s="58"/>
      <c r="L39" s="58"/>
      <c r="M39" s="58"/>
      <c r="N39" s="72"/>
      <c r="O39" s="70" t="e">
        <f t="shared" si="27"/>
        <v>#DIV/0!</v>
      </c>
      <c r="Q39" s="1"/>
      <c r="R39" s="1"/>
    </row>
    <row r="40" spans="2:18">
      <c r="C40" s="38" t="e">
        <f t="shared" si="26"/>
        <v>#DIV/0!</v>
      </c>
      <c r="D40" s="38" t="e">
        <f t="shared" si="26"/>
        <v>#DIV/0!</v>
      </c>
      <c r="E40" s="38" t="e">
        <f t="shared" si="26"/>
        <v>#DIV/0!</v>
      </c>
      <c r="F40" s="38" t="e">
        <f t="shared" si="26"/>
        <v>#DIV/0!</v>
      </c>
      <c r="G40" s="38" t="e">
        <f t="shared" si="26"/>
        <v>#DIV/0!</v>
      </c>
      <c r="H40" s="38" t="e">
        <f t="shared" si="26"/>
        <v>#DIV/0!</v>
      </c>
      <c r="N40" s="68"/>
      <c r="O40" s="70" t="e">
        <f t="shared" si="27"/>
        <v>#DIV/0!</v>
      </c>
      <c r="Q40" s="1"/>
      <c r="R40" s="1"/>
    </row>
    <row r="41" spans="2:18">
      <c r="L41" s="1"/>
      <c r="Q41" s="1"/>
      <c r="R41" s="1"/>
    </row>
    <row r="42" spans="2:18">
      <c r="L42" s="1"/>
      <c r="Q42" s="1"/>
      <c r="R42" s="1"/>
    </row>
    <row r="43" spans="2:18">
      <c r="L43" s="1"/>
      <c r="Q43" s="1"/>
      <c r="R43" s="1"/>
    </row>
    <row r="44" spans="2:18">
      <c r="L44" s="1"/>
      <c r="R44" s="1"/>
    </row>
    <row r="45" spans="2:18">
      <c r="L45" s="1"/>
      <c r="Q45" s="1"/>
      <c r="R45" s="1"/>
    </row>
    <row r="46" spans="2:18">
      <c r="L46" s="1"/>
      <c r="Q46" s="1"/>
      <c r="R46" s="1"/>
    </row>
    <row r="47" spans="2:18">
      <c r="Q47" s="1"/>
      <c r="R47" s="1"/>
    </row>
    <row r="48" spans="2:18">
      <c r="Q48" s="1"/>
      <c r="R48" s="1"/>
    </row>
    <row r="49" spans="17:18">
      <c r="Q49" s="1"/>
      <c r="R49" s="1"/>
    </row>
    <row r="50" spans="17:18">
      <c r="Q50" s="1"/>
      <c r="R50" s="1"/>
    </row>
    <row r="51" spans="17:18">
      <c r="Q51" s="1"/>
    </row>
    <row r="52" spans="17:18">
      <c r="Q52" s="1"/>
    </row>
    <row r="53" spans="17:18">
      <c r="Q53" s="1"/>
    </row>
    <row r="54" spans="17:18">
      <c r="Q54" s="1"/>
    </row>
    <row r="55" spans="17:18">
      <c r="Q55" s="1"/>
    </row>
    <row r="56" spans="17:18">
      <c r="Q56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N56"/>
  <sheetViews>
    <sheetView zoomScale="80" zoomScaleNormal="80" workbookViewId="0">
      <selection activeCell="O14" sqref="O14"/>
    </sheetView>
  </sheetViews>
  <sheetFormatPr defaultRowHeight="15"/>
  <cols>
    <col min="2" max="2" width="29.28515625" customWidth="1"/>
    <col min="17" max="17" width="9" customWidth="1"/>
  </cols>
  <sheetData>
    <row r="1" spans="2:40">
      <c r="B1" s="4"/>
    </row>
    <row r="2" spans="2:40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41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</row>
    <row r="3" spans="2:40" s="2" customFormat="1">
      <c r="B3" s="31" t="s">
        <v>14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0">
        <f>SUM(C3:N3)</f>
        <v>0</v>
      </c>
      <c r="P3"/>
      <c r="Q3" s="6" t="e">
        <f t="shared" ref="Q3:Q8" si="1">(D3/C3)-1</f>
        <v>#DIV/0!</v>
      </c>
      <c r="R3" s="6" t="e">
        <f t="shared" ref="R3:AA7" si="2">(E3/D3)-1</f>
        <v>#DIV/0!</v>
      </c>
      <c r="S3" s="6" t="e">
        <f t="shared" si="2"/>
        <v>#DIV/0!</v>
      </c>
      <c r="T3" s="6" t="e">
        <f t="shared" si="2"/>
        <v>#DIV/0!</v>
      </c>
      <c r="U3" s="6" t="e">
        <f t="shared" si="2"/>
        <v>#DIV/0!</v>
      </c>
      <c r="V3" s="6" t="e">
        <f t="shared" si="2"/>
        <v>#DIV/0!</v>
      </c>
      <c r="W3" s="6" t="e">
        <f t="shared" si="2"/>
        <v>#DIV/0!</v>
      </c>
      <c r="X3" s="6" t="e">
        <f t="shared" si="2"/>
        <v>#DIV/0!</v>
      </c>
      <c r="Y3" s="6" t="e">
        <f t="shared" si="2"/>
        <v>#DIV/0!</v>
      </c>
      <c r="Z3" s="6" t="e">
        <f t="shared" si="2"/>
        <v>#DIV/0!</v>
      </c>
      <c r="AA3" s="6" t="e">
        <f t="shared" si="2"/>
        <v>#DIV/0!</v>
      </c>
      <c r="AB3"/>
      <c r="AC3" s="6" t="e">
        <f t="shared" ref="AC3:AC8" si="3">C3/$O3</f>
        <v>#DIV/0!</v>
      </c>
      <c r="AD3" s="6" t="e">
        <f t="shared" ref="AD3:AN7" si="4">D3/$O3</f>
        <v>#DIV/0!</v>
      </c>
      <c r="AE3" s="6" t="e">
        <f t="shared" si="4"/>
        <v>#DIV/0!</v>
      </c>
      <c r="AF3" s="6" t="e">
        <f t="shared" si="4"/>
        <v>#DIV/0!</v>
      </c>
      <c r="AG3" s="6" t="e">
        <f t="shared" si="4"/>
        <v>#DIV/0!</v>
      </c>
      <c r="AH3" s="6" t="e">
        <f t="shared" si="4"/>
        <v>#DIV/0!</v>
      </c>
      <c r="AI3" s="6" t="e">
        <f t="shared" si="4"/>
        <v>#DIV/0!</v>
      </c>
      <c r="AJ3" s="6" t="e">
        <f t="shared" si="4"/>
        <v>#DIV/0!</v>
      </c>
      <c r="AK3" s="6" t="e">
        <f t="shared" si="4"/>
        <v>#DIV/0!</v>
      </c>
      <c r="AL3" s="6" t="e">
        <f t="shared" si="4"/>
        <v>#DIV/0!</v>
      </c>
      <c r="AM3" s="6" t="e">
        <f t="shared" si="4"/>
        <v>#DIV/0!</v>
      </c>
      <c r="AN3" s="6" t="e">
        <f t="shared" si="4"/>
        <v>#DIV/0!</v>
      </c>
    </row>
    <row r="4" spans="2:40">
      <c r="B4" s="17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2"/>
      <c r="O4" s="10">
        <f>SUM(C4:N4)</f>
        <v>0</v>
      </c>
      <c r="Q4" s="6" t="e">
        <f t="shared" si="1"/>
        <v>#DIV/0!</v>
      </c>
      <c r="R4" s="6" t="e">
        <f t="shared" si="2"/>
        <v>#DIV/0!</v>
      </c>
      <c r="S4" s="6" t="e">
        <f t="shared" si="2"/>
        <v>#DIV/0!</v>
      </c>
      <c r="T4" s="6" t="e">
        <f t="shared" si="2"/>
        <v>#DIV/0!</v>
      </c>
      <c r="U4" s="6" t="e">
        <f t="shared" si="2"/>
        <v>#DIV/0!</v>
      </c>
      <c r="V4" s="6" t="e">
        <f t="shared" si="2"/>
        <v>#DIV/0!</v>
      </c>
      <c r="W4" s="6" t="e">
        <f t="shared" si="2"/>
        <v>#DIV/0!</v>
      </c>
      <c r="X4" s="6" t="e">
        <f t="shared" si="2"/>
        <v>#DIV/0!</v>
      </c>
      <c r="Y4" s="6" t="e">
        <f t="shared" si="2"/>
        <v>#DIV/0!</v>
      </c>
      <c r="Z4" s="6" t="e">
        <f t="shared" si="2"/>
        <v>#DIV/0!</v>
      </c>
      <c r="AA4" s="6" t="e">
        <f t="shared" si="2"/>
        <v>#DIV/0!</v>
      </c>
      <c r="AC4" s="6" t="e">
        <f t="shared" si="3"/>
        <v>#DIV/0!</v>
      </c>
      <c r="AD4" s="6" t="e">
        <f t="shared" si="4"/>
        <v>#DIV/0!</v>
      </c>
      <c r="AE4" s="6" t="e">
        <f t="shared" si="4"/>
        <v>#DIV/0!</v>
      </c>
      <c r="AF4" s="6" t="e">
        <f t="shared" si="4"/>
        <v>#DIV/0!</v>
      </c>
      <c r="AG4" s="6" t="e">
        <f t="shared" si="4"/>
        <v>#DIV/0!</v>
      </c>
      <c r="AH4" s="6" t="e">
        <f t="shared" si="4"/>
        <v>#DIV/0!</v>
      </c>
      <c r="AI4" s="6" t="e">
        <f t="shared" si="4"/>
        <v>#DIV/0!</v>
      </c>
      <c r="AJ4" s="6" t="e">
        <f t="shared" si="4"/>
        <v>#DIV/0!</v>
      </c>
      <c r="AK4" s="6" t="e">
        <f t="shared" si="4"/>
        <v>#DIV/0!</v>
      </c>
      <c r="AL4" s="6" t="e">
        <f t="shared" si="4"/>
        <v>#DIV/0!</v>
      </c>
      <c r="AM4" s="6" t="e">
        <f t="shared" si="4"/>
        <v>#DIV/0!</v>
      </c>
      <c r="AN4" s="6" t="e">
        <f t="shared" si="4"/>
        <v>#DIV/0!</v>
      </c>
    </row>
    <row r="5" spans="2:40">
      <c r="B5" s="18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2"/>
      <c r="O5" s="10">
        <f>SUM(C5:N5)</f>
        <v>0</v>
      </c>
      <c r="Q5" s="6" t="e">
        <f t="shared" si="1"/>
        <v>#DIV/0!</v>
      </c>
      <c r="R5" s="6" t="e">
        <f t="shared" si="2"/>
        <v>#DIV/0!</v>
      </c>
      <c r="S5" s="6" t="e">
        <f t="shared" si="2"/>
        <v>#DIV/0!</v>
      </c>
      <c r="T5" s="6" t="e">
        <f t="shared" si="2"/>
        <v>#DIV/0!</v>
      </c>
      <c r="U5" s="6" t="e">
        <f t="shared" si="2"/>
        <v>#DIV/0!</v>
      </c>
      <c r="V5" s="6" t="e">
        <f t="shared" si="2"/>
        <v>#DIV/0!</v>
      </c>
      <c r="W5" s="6" t="e">
        <f t="shared" si="2"/>
        <v>#DIV/0!</v>
      </c>
      <c r="X5" s="6" t="e">
        <f t="shared" si="2"/>
        <v>#DIV/0!</v>
      </c>
      <c r="Y5" s="6" t="e">
        <f t="shared" si="2"/>
        <v>#DIV/0!</v>
      </c>
      <c r="Z5" s="6" t="e">
        <f t="shared" si="2"/>
        <v>#DIV/0!</v>
      </c>
      <c r="AA5" s="6" t="e">
        <f t="shared" si="2"/>
        <v>#DIV/0!</v>
      </c>
      <c r="AC5" s="6" t="e">
        <f t="shared" si="3"/>
        <v>#DIV/0!</v>
      </c>
      <c r="AD5" s="6" t="e">
        <f t="shared" si="4"/>
        <v>#DIV/0!</v>
      </c>
      <c r="AE5" s="6" t="e">
        <f t="shared" si="4"/>
        <v>#DIV/0!</v>
      </c>
      <c r="AF5" s="6" t="e">
        <f t="shared" si="4"/>
        <v>#DIV/0!</v>
      </c>
      <c r="AG5" s="6" t="e">
        <f t="shared" si="4"/>
        <v>#DIV/0!</v>
      </c>
      <c r="AH5" s="6" t="e">
        <f t="shared" si="4"/>
        <v>#DIV/0!</v>
      </c>
      <c r="AI5" s="6" t="e">
        <f t="shared" si="4"/>
        <v>#DIV/0!</v>
      </c>
      <c r="AJ5" s="6" t="e">
        <f t="shared" si="4"/>
        <v>#DIV/0!</v>
      </c>
      <c r="AK5" s="6" t="e">
        <f t="shared" si="4"/>
        <v>#DIV/0!</v>
      </c>
      <c r="AL5" s="6" t="e">
        <f t="shared" si="4"/>
        <v>#DIV/0!</v>
      </c>
      <c r="AM5" s="6" t="e">
        <f t="shared" si="4"/>
        <v>#DIV/0!</v>
      </c>
      <c r="AN5" s="6" t="e">
        <f t="shared" si="4"/>
        <v>#DIV/0!</v>
      </c>
    </row>
    <row r="6" spans="2:40">
      <c r="B6" s="18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2"/>
      <c r="O6" s="10">
        <v>340238</v>
      </c>
      <c r="Q6" s="6" t="e">
        <f t="shared" si="1"/>
        <v>#DIV/0!</v>
      </c>
      <c r="R6" s="6" t="e">
        <f t="shared" si="2"/>
        <v>#DIV/0!</v>
      </c>
      <c r="S6" s="6" t="e">
        <f t="shared" si="2"/>
        <v>#DIV/0!</v>
      </c>
      <c r="T6" s="6" t="e">
        <f t="shared" si="2"/>
        <v>#DIV/0!</v>
      </c>
      <c r="U6" s="6" t="e">
        <f t="shared" si="2"/>
        <v>#DIV/0!</v>
      </c>
      <c r="V6" s="6" t="e">
        <f t="shared" si="2"/>
        <v>#DIV/0!</v>
      </c>
      <c r="W6" s="6" t="e">
        <f t="shared" si="2"/>
        <v>#DIV/0!</v>
      </c>
      <c r="X6" s="6" t="e">
        <f t="shared" si="2"/>
        <v>#DIV/0!</v>
      </c>
      <c r="Y6" s="6" t="e">
        <f t="shared" si="2"/>
        <v>#DIV/0!</v>
      </c>
      <c r="Z6" s="6" t="e">
        <f t="shared" si="2"/>
        <v>#DIV/0!</v>
      </c>
      <c r="AA6" s="6" t="e">
        <f t="shared" si="2"/>
        <v>#DIV/0!</v>
      </c>
      <c r="AC6" s="6">
        <f t="shared" si="3"/>
        <v>0</v>
      </c>
      <c r="AD6" s="6">
        <f t="shared" si="4"/>
        <v>0</v>
      </c>
      <c r="AE6" s="6">
        <f t="shared" si="4"/>
        <v>0</v>
      </c>
      <c r="AF6" s="6">
        <f t="shared" si="4"/>
        <v>0</v>
      </c>
      <c r="AG6" s="6">
        <f t="shared" si="4"/>
        <v>0</v>
      </c>
      <c r="AH6" s="6">
        <f t="shared" si="4"/>
        <v>0</v>
      </c>
      <c r="AI6" s="6">
        <f t="shared" si="4"/>
        <v>0</v>
      </c>
      <c r="AJ6" s="6">
        <f t="shared" si="4"/>
        <v>0</v>
      </c>
      <c r="AK6" s="6">
        <f t="shared" si="4"/>
        <v>0</v>
      </c>
      <c r="AL6" s="6">
        <f t="shared" si="4"/>
        <v>0</v>
      </c>
      <c r="AM6" s="6">
        <f t="shared" si="4"/>
        <v>0</v>
      </c>
      <c r="AN6" s="6">
        <f t="shared" si="4"/>
        <v>0</v>
      </c>
    </row>
    <row r="7" spans="2:40">
      <c r="B7" s="19" t="s">
        <v>18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3"/>
      <c r="O7" s="15">
        <f>SUM(C7:N7)</f>
        <v>0</v>
      </c>
      <c r="Q7" s="16" t="e">
        <f t="shared" si="1"/>
        <v>#DIV/0!</v>
      </c>
      <c r="R7" s="16" t="e">
        <f t="shared" si="2"/>
        <v>#DIV/0!</v>
      </c>
      <c r="S7" s="16" t="e">
        <f t="shared" si="2"/>
        <v>#DIV/0!</v>
      </c>
      <c r="T7" s="16" t="e">
        <f t="shared" si="2"/>
        <v>#DIV/0!</v>
      </c>
      <c r="U7" s="16" t="e">
        <f t="shared" si="2"/>
        <v>#DIV/0!</v>
      </c>
      <c r="V7" s="16" t="e">
        <f t="shared" si="2"/>
        <v>#DIV/0!</v>
      </c>
      <c r="W7" s="16" t="e">
        <f t="shared" si="2"/>
        <v>#DIV/0!</v>
      </c>
      <c r="X7" s="16" t="e">
        <f t="shared" si="2"/>
        <v>#DIV/0!</v>
      </c>
      <c r="Y7" s="16" t="e">
        <f t="shared" si="2"/>
        <v>#DIV/0!</v>
      </c>
      <c r="Z7" s="16" t="e">
        <f t="shared" si="2"/>
        <v>#DIV/0!</v>
      </c>
      <c r="AA7" s="16" t="e">
        <f t="shared" si="2"/>
        <v>#DIV/0!</v>
      </c>
      <c r="AC7" s="16" t="e">
        <f t="shared" si="3"/>
        <v>#DIV/0!</v>
      </c>
      <c r="AD7" s="16" t="e">
        <f t="shared" si="4"/>
        <v>#DIV/0!</v>
      </c>
      <c r="AE7" s="16" t="e">
        <f t="shared" si="4"/>
        <v>#DIV/0!</v>
      </c>
      <c r="AF7" s="16" t="e">
        <f t="shared" si="4"/>
        <v>#DIV/0!</v>
      </c>
      <c r="AG7" s="16" t="e">
        <f t="shared" si="4"/>
        <v>#DIV/0!</v>
      </c>
      <c r="AH7" s="16" t="e">
        <f t="shared" si="4"/>
        <v>#DIV/0!</v>
      </c>
      <c r="AI7" s="16" t="e">
        <f t="shared" si="4"/>
        <v>#DIV/0!</v>
      </c>
      <c r="AJ7" s="16" t="e">
        <f t="shared" si="4"/>
        <v>#DIV/0!</v>
      </c>
      <c r="AK7" s="16" t="e">
        <f t="shared" si="4"/>
        <v>#DIV/0!</v>
      </c>
      <c r="AL7" s="16" t="e">
        <f t="shared" si="4"/>
        <v>#DIV/0!</v>
      </c>
      <c r="AM7" s="16" t="e">
        <f t="shared" si="4"/>
        <v>#DIV/0!</v>
      </c>
      <c r="AN7" s="16" t="e">
        <f t="shared" si="4"/>
        <v>#DIV/0!</v>
      </c>
    </row>
    <row r="8" spans="2:40">
      <c r="B8" s="42"/>
      <c r="C8" s="43">
        <f>SUM(C3:C7)</f>
        <v>0</v>
      </c>
      <c r="D8" s="43">
        <f t="shared" ref="D8:N8" si="5">SUM(D3:D7)</f>
        <v>0</v>
      </c>
      <c r="E8" s="43">
        <f t="shared" si="5"/>
        <v>0</v>
      </c>
      <c r="F8" s="43">
        <f t="shared" si="5"/>
        <v>0</v>
      </c>
      <c r="G8" s="43">
        <f t="shared" si="5"/>
        <v>0</v>
      </c>
      <c r="H8" s="43">
        <f t="shared" si="5"/>
        <v>0</v>
      </c>
      <c r="I8" s="43">
        <f t="shared" si="5"/>
        <v>0</v>
      </c>
      <c r="J8" s="43">
        <f t="shared" si="5"/>
        <v>0</v>
      </c>
      <c r="K8" s="43">
        <f t="shared" si="5"/>
        <v>0</v>
      </c>
      <c r="L8" s="43">
        <f t="shared" si="5"/>
        <v>0</v>
      </c>
      <c r="M8" s="43">
        <f t="shared" si="5"/>
        <v>0</v>
      </c>
      <c r="N8" s="43">
        <f t="shared" si="5"/>
        <v>0</v>
      </c>
      <c r="O8" s="43">
        <f>SUM(O4:O7)</f>
        <v>340238</v>
      </c>
      <c r="Q8" s="16" t="e">
        <f t="shared" si="1"/>
        <v>#DIV/0!</v>
      </c>
      <c r="R8" s="16" t="e">
        <f t="shared" ref="R8:AA8" si="6">(E8/D8)-1</f>
        <v>#DIV/0!</v>
      </c>
      <c r="S8" s="16" t="e">
        <f t="shared" si="6"/>
        <v>#DIV/0!</v>
      </c>
      <c r="T8" s="16" t="e">
        <f t="shared" si="6"/>
        <v>#DIV/0!</v>
      </c>
      <c r="U8" s="16" t="e">
        <f t="shared" si="6"/>
        <v>#DIV/0!</v>
      </c>
      <c r="V8" s="16" t="e">
        <f t="shared" si="6"/>
        <v>#DIV/0!</v>
      </c>
      <c r="W8" s="16" t="e">
        <f t="shared" si="6"/>
        <v>#DIV/0!</v>
      </c>
      <c r="X8" s="16" t="e">
        <f t="shared" si="6"/>
        <v>#DIV/0!</v>
      </c>
      <c r="Y8" s="16" t="e">
        <f t="shared" si="6"/>
        <v>#DIV/0!</v>
      </c>
      <c r="Z8" s="16" t="e">
        <f t="shared" si="6"/>
        <v>#DIV/0!</v>
      </c>
      <c r="AA8" s="16" t="e">
        <f t="shared" si="6"/>
        <v>#DIV/0!</v>
      </c>
      <c r="AC8" s="16">
        <f t="shared" si="3"/>
        <v>0</v>
      </c>
      <c r="AD8" s="16">
        <f t="shared" ref="AD8:AN8" si="7">D8/$O8</f>
        <v>0</v>
      </c>
      <c r="AE8" s="16">
        <f t="shared" si="7"/>
        <v>0</v>
      </c>
      <c r="AF8" s="16">
        <f t="shared" si="7"/>
        <v>0</v>
      </c>
      <c r="AG8" s="16">
        <f t="shared" si="7"/>
        <v>0</v>
      </c>
      <c r="AH8" s="16">
        <f t="shared" si="7"/>
        <v>0</v>
      </c>
      <c r="AI8" s="16">
        <f t="shared" si="7"/>
        <v>0</v>
      </c>
      <c r="AJ8" s="16">
        <f t="shared" si="7"/>
        <v>0</v>
      </c>
      <c r="AK8" s="16">
        <f t="shared" si="7"/>
        <v>0</v>
      </c>
      <c r="AL8" s="16">
        <f t="shared" si="7"/>
        <v>0</v>
      </c>
      <c r="AM8" s="16">
        <f t="shared" si="7"/>
        <v>0</v>
      </c>
      <c r="AN8" s="16">
        <f t="shared" si="7"/>
        <v>0</v>
      </c>
    </row>
    <row r="9" spans="2:40">
      <c r="B9" s="4"/>
      <c r="R9" s="1"/>
    </row>
    <row r="10" spans="2:40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24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>CONCATENATE(LEFT(D10,2),"/",LEFT(C10,2))</f>
        <v>02/01</v>
      </c>
      <c r="R10" s="46" t="str">
        <f t="shared" ref="R10:AA10" si="8">CONCATENATE(LEFT(E10,2),"/",LEFT(D10,2))</f>
        <v>03/02</v>
      </c>
      <c r="S10" s="46" t="str">
        <f t="shared" si="8"/>
        <v>04/03</v>
      </c>
      <c r="T10" s="46" t="str">
        <f t="shared" si="8"/>
        <v>05/04</v>
      </c>
      <c r="U10" s="46" t="str">
        <f t="shared" si="8"/>
        <v>06/05</v>
      </c>
      <c r="V10" s="46" t="str">
        <f t="shared" si="8"/>
        <v>07/06</v>
      </c>
      <c r="W10" s="46" t="str">
        <f t="shared" si="8"/>
        <v>08/07</v>
      </c>
      <c r="X10" s="46" t="str">
        <f t="shared" si="8"/>
        <v>09/08</v>
      </c>
      <c r="Y10" s="46" t="str">
        <f t="shared" si="8"/>
        <v>10/09</v>
      </c>
      <c r="Z10" s="46" t="str">
        <f t="shared" si="8"/>
        <v>11/10</v>
      </c>
      <c r="AA10" s="46" t="str">
        <f t="shared" si="8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</row>
    <row r="11" spans="2:40" s="3" customFormat="1">
      <c r="B11" s="31" t="s">
        <v>14</v>
      </c>
      <c r="C11" s="32"/>
      <c r="D11" s="32"/>
      <c r="E11" s="32"/>
      <c r="F11" s="32"/>
      <c r="G11" s="32"/>
      <c r="H11" s="32"/>
      <c r="I11" s="32"/>
      <c r="J11" s="34"/>
      <c r="K11" s="34"/>
      <c r="L11" s="34"/>
      <c r="M11" s="34"/>
      <c r="N11" s="35"/>
      <c r="O11" s="10">
        <f>SUM(C11:N11)</f>
        <v>0</v>
      </c>
      <c r="P11"/>
      <c r="Q11" s="6" t="e">
        <f t="shared" ref="Q11:Q16" si="9">(D11/C11)-1</f>
        <v>#DIV/0!</v>
      </c>
      <c r="R11" s="6" t="e">
        <f t="shared" ref="R11:AA15" si="10">(E11/D11)-1</f>
        <v>#DIV/0!</v>
      </c>
      <c r="S11" s="6" t="e">
        <f t="shared" si="10"/>
        <v>#DIV/0!</v>
      </c>
      <c r="T11" s="6" t="e">
        <f t="shared" si="10"/>
        <v>#DIV/0!</v>
      </c>
      <c r="U11" s="6" t="e">
        <f t="shared" si="10"/>
        <v>#DIV/0!</v>
      </c>
      <c r="V11" s="6" t="e">
        <f t="shared" si="10"/>
        <v>#DIV/0!</v>
      </c>
      <c r="W11" s="27" t="e">
        <f t="shared" si="10"/>
        <v>#DIV/0!</v>
      </c>
      <c r="X11" s="27" t="e">
        <f t="shared" si="10"/>
        <v>#DIV/0!</v>
      </c>
      <c r="Y11" s="27" t="e">
        <f t="shared" si="10"/>
        <v>#DIV/0!</v>
      </c>
      <c r="Z11" s="27" t="e">
        <f t="shared" si="10"/>
        <v>#DIV/0!</v>
      </c>
      <c r="AA11" s="27" t="e">
        <f t="shared" si="10"/>
        <v>#DIV/0!</v>
      </c>
      <c r="AB11" s="271"/>
      <c r="AC11" s="6" t="e">
        <f t="shared" ref="AC11:AC16" si="11">C11/$O11</f>
        <v>#DIV/0!</v>
      </c>
      <c r="AD11" s="6" t="e">
        <f t="shared" ref="AD11:AN15" si="12">D11/$O11</f>
        <v>#DIV/0!</v>
      </c>
      <c r="AE11" s="6" t="e">
        <f t="shared" si="12"/>
        <v>#DIV/0!</v>
      </c>
      <c r="AF11" s="6" t="e">
        <f t="shared" si="12"/>
        <v>#DIV/0!</v>
      </c>
      <c r="AG11" s="6" t="e">
        <f t="shared" si="12"/>
        <v>#DIV/0!</v>
      </c>
      <c r="AH11" s="6" t="e">
        <f t="shared" si="12"/>
        <v>#DIV/0!</v>
      </c>
      <c r="AI11" s="6" t="e">
        <f t="shared" si="12"/>
        <v>#DIV/0!</v>
      </c>
      <c r="AJ11" s="27" t="e">
        <f t="shared" si="12"/>
        <v>#DIV/0!</v>
      </c>
      <c r="AK11" s="27" t="e">
        <f t="shared" si="12"/>
        <v>#DIV/0!</v>
      </c>
      <c r="AL11" s="27" t="e">
        <f t="shared" si="12"/>
        <v>#DIV/0!</v>
      </c>
      <c r="AM11" s="27" t="e">
        <f t="shared" si="12"/>
        <v>#DIV/0!</v>
      </c>
      <c r="AN11" s="27" t="e">
        <f t="shared" si="12"/>
        <v>#DIV/0!</v>
      </c>
    </row>
    <row r="12" spans="2:40">
      <c r="B12" s="17" t="s">
        <v>15</v>
      </c>
      <c r="C12" s="1"/>
      <c r="D12" s="1"/>
      <c r="E12" s="1"/>
      <c r="F12" s="1"/>
      <c r="G12" s="1"/>
      <c r="H12" s="1"/>
      <c r="I12" s="1"/>
      <c r="J12" s="8"/>
      <c r="K12" s="8"/>
      <c r="L12" s="8"/>
      <c r="M12" s="8"/>
      <c r="N12" s="20"/>
      <c r="O12" s="10">
        <f>SUM(C12:N12)</f>
        <v>0</v>
      </c>
      <c r="Q12" s="6" t="e">
        <f t="shared" si="9"/>
        <v>#DIV/0!</v>
      </c>
      <c r="R12" s="6" t="e">
        <f t="shared" si="10"/>
        <v>#DIV/0!</v>
      </c>
      <c r="S12" s="6" t="e">
        <f t="shared" si="10"/>
        <v>#DIV/0!</v>
      </c>
      <c r="T12" s="6" t="e">
        <f t="shared" si="10"/>
        <v>#DIV/0!</v>
      </c>
      <c r="U12" s="6" t="e">
        <f t="shared" si="10"/>
        <v>#DIV/0!</v>
      </c>
      <c r="V12" s="6" t="e">
        <f t="shared" si="10"/>
        <v>#DIV/0!</v>
      </c>
      <c r="W12" s="27" t="e">
        <f t="shared" si="10"/>
        <v>#DIV/0!</v>
      </c>
      <c r="X12" s="27" t="e">
        <f t="shared" si="10"/>
        <v>#DIV/0!</v>
      </c>
      <c r="Y12" s="27" t="e">
        <f t="shared" si="10"/>
        <v>#DIV/0!</v>
      </c>
      <c r="Z12" s="27" t="e">
        <f t="shared" si="10"/>
        <v>#DIV/0!</v>
      </c>
      <c r="AA12" s="27" t="e">
        <f t="shared" si="10"/>
        <v>#DIV/0!</v>
      </c>
      <c r="AC12" s="6" t="e">
        <f t="shared" si="11"/>
        <v>#DIV/0!</v>
      </c>
      <c r="AD12" s="6" t="e">
        <f t="shared" si="12"/>
        <v>#DIV/0!</v>
      </c>
      <c r="AE12" s="6" t="e">
        <f t="shared" si="12"/>
        <v>#DIV/0!</v>
      </c>
      <c r="AF12" s="6" t="e">
        <f t="shared" si="12"/>
        <v>#DIV/0!</v>
      </c>
      <c r="AG12" s="6" t="e">
        <f t="shared" si="12"/>
        <v>#DIV/0!</v>
      </c>
      <c r="AH12" s="6" t="e">
        <f t="shared" si="12"/>
        <v>#DIV/0!</v>
      </c>
      <c r="AI12" s="6" t="e">
        <f t="shared" si="12"/>
        <v>#DIV/0!</v>
      </c>
      <c r="AJ12" s="27" t="e">
        <f t="shared" si="12"/>
        <v>#DIV/0!</v>
      </c>
      <c r="AK12" s="27" t="e">
        <f t="shared" si="12"/>
        <v>#DIV/0!</v>
      </c>
      <c r="AL12" s="27" t="e">
        <f t="shared" si="12"/>
        <v>#DIV/0!</v>
      </c>
      <c r="AM12" s="27" t="e">
        <f t="shared" si="12"/>
        <v>#DIV/0!</v>
      </c>
      <c r="AN12" s="27" t="e">
        <f t="shared" si="12"/>
        <v>#DIV/0!</v>
      </c>
    </row>
    <row r="13" spans="2:40">
      <c r="B13" s="18" t="s">
        <v>16</v>
      </c>
      <c r="C13" s="1"/>
      <c r="D13" s="1"/>
      <c r="E13" s="1"/>
      <c r="F13" s="1"/>
      <c r="G13" s="1"/>
      <c r="H13" s="1"/>
      <c r="I13" s="1"/>
      <c r="J13" s="8"/>
      <c r="K13" s="8"/>
      <c r="L13" s="8"/>
      <c r="M13" s="8"/>
      <c r="N13" s="20"/>
      <c r="O13" s="10">
        <f>SUM(C13:N13)</f>
        <v>0</v>
      </c>
      <c r="Q13" s="6" t="e">
        <f t="shared" si="9"/>
        <v>#DIV/0!</v>
      </c>
      <c r="R13" s="6" t="e">
        <f t="shared" si="10"/>
        <v>#DIV/0!</v>
      </c>
      <c r="S13" s="6" t="e">
        <f t="shared" si="10"/>
        <v>#DIV/0!</v>
      </c>
      <c r="T13" s="6" t="e">
        <f t="shared" si="10"/>
        <v>#DIV/0!</v>
      </c>
      <c r="U13" s="6" t="e">
        <f t="shared" si="10"/>
        <v>#DIV/0!</v>
      </c>
      <c r="V13" s="6" t="e">
        <f t="shared" si="10"/>
        <v>#DIV/0!</v>
      </c>
      <c r="W13" s="27" t="e">
        <f t="shared" si="10"/>
        <v>#DIV/0!</v>
      </c>
      <c r="X13" s="27" t="e">
        <f t="shared" si="10"/>
        <v>#DIV/0!</v>
      </c>
      <c r="Y13" s="27" t="e">
        <f t="shared" si="10"/>
        <v>#DIV/0!</v>
      </c>
      <c r="Z13" s="27" t="e">
        <f t="shared" si="10"/>
        <v>#DIV/0!</v>
      </c>
      <c r="AA13" s="27" t="e">
        <f t="shared" si="10"/>
        <v>#DIV/0!</v>
      </c>
      <c r="AC13" s="6" t="e">
        <f t="shared" si="11"/>
        <v>#DIV/0!</v>
      </c>
      <c r="AD13" s="6" t="e">
        <f t="shared" si="12"/>
        <v>#DIV/0!</v>
      </c>
      <c r="AE13" s="6" t="e">
        <f t="shared" si="12"/>
        <v>#DIV/0!</v>
      </c>
      <c r="AF13" s="6" t="e">
        <f t="shared" si="12"/>
        <v>#DIV/0!</v>
      </c>
      <c r="AG13" s="6" t="e">
        <f t="shared" si="12"/>
        <v>#DIV/0!</v>
      </c>
      <c r="AH13" s="6" t="e">
        <f t="shared" si="12"/>
        <v>#DIV/0!</v>
      </c>
      <c r="AI13" s="6" t="e">
        <f t="shared" si="12"/>
        <v>#DIV/0!</v>
      </c>
      <c r="AJ13" s="27" t="e">
        <f t="shared" si="12"/>
        <v>#DIV/0!</v>
      </c>
      <c r="AK13" s="27" t="e">
        <f t="shared" si="12"/>
        <v>#DIV/0!</v>
      </c>
      <c r="AL13" s="27" t="e">
        <f t="shared" si="12"/>
        <v>#DIV/0!</v>
      </c>
      <c r="AM13" s="27" t="e">
        <f t="shared" si="12"/>
        <v>#DIV/0!</v>
      </c>
      <c r="AN13" s="27" t="e">
        <f t="shared" si="12"/>
        <v>#DIV/0!</v>
      </c>
    </row>
    <row r="14" spans="2:40">
      <c r="B14" s="18" t="s">
        <v>17</v>
      </c>
      <c r="C14" s="1"/>
      <c r="D14" s="1"/>
      <c r="E14" s="1"/>
      <c r="F14" s="1"/>
      <c r="G14" s="1"/>
      <c r="H14" s="1"/>
      <c r="I14" s="1"/>
      <c r="J14" s="8"/>
      <c r="K14" s="8"/>
      <c r="L14" s="8"/>
      <c r="M14" s="8"/>
      <c r="N14" s="20"/>
      <c r="O14" s="10">
        <v>324967</v>
      </c>
      <c r="Q14" s="6" t="e">
        <f t="shared" si="9"/>
        <v>#DIV/0!</v>
      </c>
      <c r="R14" s="6" t="e">
        <f t="shared" si="10"/>
        <v>#DIV/0!</v>
      </c>
      <c r="S14" s="6" t="e">
        <f t="shared" si="10"/>
        <v>#DIV/0!</v>
      </c>
      <c r="T14" s="6" t="e">
        <f t="shared" si="10"/>
        <v>#DIV/0!</v>
      </c>
      <c r="U14" s="6" t="e">
        <f t="shared" si="10"/>
        <v>#DIV/0!</v>
      </c>
      <c r="V14" s="6" t="e">
        <f t="shared" si="10"/>
        <v>#DIV/0!</v>
      </c>
      <c r="W14" s="27" t="e">
        <f t="shared" si="10"/>
        <v>#DIV/0!</v>
      </c>
      <c r="X14" s="27" t="e">
        <f t="shared" si="10"/>
        <v>#DIV/0!</v>
      </c>
      <c r="Y14" s="27" t="e">
        <f t="shared" si="10"/>
        <v>#DIV/0!</v>
      </c>
      <c r="Z14" s="27" t="e">
        <f t="shared" si="10"/>
        <v>#DIV/0!</v>
      </c>
      <c r="AA14" s="27" t="e">
        <f t="shared" si="10"/>
        <v>#DIV/0!</v>
      </c>
      <c r="AC14" s="6">
        <f t="shared" si="11"/>
        <v>0</v>
      </c>
      <c r="AD14" s="6">
        <f t="shared" si="12"/>
        <v>0</v>
      </c>
      <c r="AE14" s="6">
        <f t="shared" si="12"/>
        <v>0</v>
      </c>
      <c r="AF14" s="6">
        <f t="shared" si="12"/>
        <v>0</v>
      </c>
      <c r="AG14" s="6">
        <f t="shared" si="12"/>
        <v>0</v>
      </c>
      <c r="AH14" s="6">
        <f t="shared" si="12"/>
        <v>0</v>
      </c>
      <c r="AI14" s="6">
        <f t="shared" si="12"/>
        <v>0</v>
      </c>
      <c r="AJ14" s="27">
        <f t="shared" si="12"/>
        <v>0</v>
      </c>
      <c r="AK14" s="27">
        <f t="shared" si="12"/>
        <v>0</v>
      </c>
      <c r="AL14" s="27">
        <f t="shared" si="12"/>
        <v>0</v>
      </c>
      <c r="AM14" s="27">
        <f t="shared" si="12"/>
        <v>0</v>
      </c>
      <c r="AN14" s="27">
        <f t="shared" si="12"/>
        <v>0</v>
      </c>
    </row>
    <row r="15" spans="2:40">
      <c r="B15" s="19" t="s">
        <v>18</v>
      </c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21"/>
      <c r="O15" s="15">
        <f>SUM(C15:N15)</f>
        <v>0</v>
      </c>
      <c r="Q15" s="16" t="e">
        <f t="shared" si="9"/>
        <v>#DIV/0!</v>
      </c>
      <c r="R15" s="16" t="e">
        <f t="shared" si="10"/>
        <v>#DIV/0!</v>
      </c>
      <c r="S15" s="16" t="e">
        <f t="shared" si="10"/>
        <v>#DIV/0!</v>
      </c>
      <c r="T15" s="16" t="e">
        <f t="shared" si="10"/>
        <v>#DIV/0!</v>
      </c>
      <c r="U15" s="16" t="e">
        <f t="shared" si="10"/>
        <v>#DIV/0!</v>
      </c>
      <c r="V15" s="16" t="e">
        <f t="shared" si="10"/>
        <v>#DIV/0!</v>
      </c>
      <c r="W15" s="28" t="e">
        <f t="shared" si="10"/>
        <v>#DIV/0!</v>
      </c>
      <c r="X15" s="28" t="e">
        <f t="shared" si="10"/>
        <v>#DIV/0!</v>
      </c>
      <c r="Y15" s="28" t="e">
        <f t="shared" si="10"/>
        <v>#DIV/0!</v>
      </c>
      <c r="Z15" s="28" t="e">
        <f t="shared" si="10"/>
        <v>#DIV/0!</v>
      </c>
      <c r="AA15" s="28" t="e">
        <f t="shared" si="10"/>
        <v>#DIV/0!</v>
      </c>
      <c r="AC15" s="16" t="e">
        <f t="shared" si="11"/>
        <v>#DIV/0!</v>
      </c>
      <c r="AD15" s="16" t="e">
        <f t="shared" si="12"/>
        <v>#DIV/0!</v>
      </c>
      <c r="AE15" s="16" t="e">
        <f t="shared" si="12"/>
        <v>#DIV/0!</v>
      </c>
      <c r="AF15" s="16" t="e">
        <f t="shared" si="12"/>
        <v>#DIV/0!</v>
      </c>
      <c r="AG15" s="16" t="e">
        <f t="shared" si="12"/>
        <v>#DIV/0!</v>
      </c>
      <c r="AH15" s="16" t="e">
        <f t="shared" si="12"/>
        <v>#DIV/0!</v>
      </c>
      <c r="AI15" s="16" t="e">
        <f t="shared" si="12"/>
        <v>#DIV/0!</v>
      </c>
      <c r="AJ15" s="28" t="e">
        <f t="shared" si="12"/>
        <v>#DIV/0!</v>
      </c>
      <c r="AK15" s="28" t="e">
        <f t="shared" si="12"/>
        <v>#DIV/0!</v>
      </c>
      <c r="AL15" s="28" t="e">
        <f t="shared" si="12"/>
        <v>#DIV/0!</v>
      </c>
      <c r="AM15" s="28" t="e">
        <f t="shared" si="12"/>
        <v>#DIV/0!</v>
      </c>
      <c r="AN15" s="28" t="e">
        <f t="shared" si="12"/>
        <v>#DIV/0!</v>
      </c>
    </row>
    <row r="16" spans="2:40">
      <c r="B16" s="18"/>
      <c r="C16" s="10">
        <f>SUM(C11:C15)</f>
        <v>0</v>
      </c>
      <c r="D16" s="10">
        <f t="shared" ref="D16:N16" si="13">SUM(D11:D15)</f>
        <v>0</v>
      </c>
      <c r="E16" s="10">
        <f t="shared" si="13"/>
        <v>0</v>
      </c>
      <c r="F16" s="10">
        <f t="shared" si="13"/>
        <v>0</v>
      </c>
      <c r="G16" s="10">
        <f t="shared" si="13"/>
        <v>0</v>
      </c>
      <c r="H16" s="10">
        <f t="shared" si="13"/>
        <v>0</v>
      </c>
      <c r="I16" s="10">
        <f t="shared" si="13"/>
        <v>0</v>
      </c>
      <c r="J16" s="26">
        <f t="shared" si="13"/>
        <v>0</v>
      </c>
      <c r="K16" s="26">
        <f t="shared" si="13"/>
        <v>0</v>
      </c>
      <c r="L16" s="26">
        <f t="shared" si="13"/>
        <v>0</v>
      </c>
      <c r="M16" s="26">
        <f t="shared" si="13"/>
        <v>0</v>
      </c>
      <c r="N16" s="26">
        <f t="shared" si="13"/>
        <v>0</v>
      </c>
      <c r="O16" s="10">
        <f>SUM(O12:O15)</f>
        <v>324967</v>
      </c>
      <c r="Q16" s="16" t="e">
        <f t="shared" si="9"/>
        <v>#DIV/0!</v>
      </c>
      <c r="R16" s="16" t="e">
        <f t="shared" ref="R16:AA16" si="14">(E16/D16)-1</f>
        <v>#DIV/0!</v>
      </c>
      <c r="S16" s="16" t="e">
        <f t="shared" si="14"/>
        <v>#DIV/0!</v>
      </c>
      <c r="T16" s="16" t="e">
        <f t="shared" si="14"/>
        <v>#DIV/0!</v>
      </c>
      <c r="U16" s="16" t="e">
        <f t="shared" si="14"/>
        <v>#DIV/0!</v>
      </c>
      <c r="V16" s="16" t="e">
        <f t="shared" si="14"/>
        <v>#DIV/0!</v>
      </c>
      <c r="W16" s="28" t="e">
        <f t="shared" si="14"/>
        <v>#DIV/0!</v>
      </c>
      <c r="X16" s="28" t="e">
        <f t="shared" si="14"/>
        <v>#DIV/0!</v>
      </c>
      <c r="Y16" s="28" t="e">
        <f t="shared" si="14"/>
        <v>#DIV/0!</v>
      </c>
      <c r="Z16" s="28" t="e">
        <f t="shared" si="14"/>
        <v>#DIV/0!</v>
      </c>
      <c r="AA16" s="28" t="e">
        <f t="shared" si="14"/>
        <v>#DIV/0!</v>
      </c>
      <c r="AC16" s="16">
        <f t="shared" si="11"/>
        <v>0</v>
      </c>
      <c r="AD16" s="16">
        <f t="shared" ref="AD16:AN16" si="15">D16/$O16</f>
        <v>0</v>
      </c>
      <c r="AE16" s="16">
        <f t="shared" si="15"/>
        <v>0</v>
      </c>
      <c r="AF16" s="16">
        <f t="shared" si="15"/>
        <v>0</v>
      </c>
      <c r="AG16" s="16">
        <f t="shared" si="15"/>
        <v>0</v>
      </c>
      <c r="AH16" s="16">
        <f t="shared" si="15"/>
        <v>0</v>
      </c>
      <c r="AI16" s="16">
        <f t="shared" si="15"/>
        <v>0</v>
      </c>
      <c r="AJ16" s="28">
        <f t="shared" si="15"/>
        <v>0</v>
      </c>
      <c r="AK16" s="28">
        <f t="shared" si="15"/>
        <v>0</v>
      </c>
      <c r="AL16" s="28">
        <f t="shared" si="15"/>
        <v>0</v>
      </c>
      <c r="AM16" s="28">
        <f t="shared" si="15"/>
        <v>0</v>
      </c>
      <c r="AN16" s="28">
        <f t="shared" si="15"/>
        <v>0</v>
      </c>
    </row>
    <row r="17" spans="2:40">
      <c r="B17" s="4"/>
      <c r="Q17" s="1"/>
      <c r="R17" s="1"/>
    </row>
    <row r="18" spans="2:40" s="3" customFormat="1"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/>
      <c r="Q18" s="46" t="str">
        <f>CONCATENATE(LEFT(D18,2),"/",LEFT(C18,2))</f>
        <v>02/01</v>
      </c>
      <c r="R18" s="46" t="str">
        <f t="shared" ref="R18:AA18" si="16">CONCATENATE(LEFT(E18,2),"/",LEFT(D18,2))</f>
        <v>03/02</v>
      </c>
      <c r="S18" s="46" t="str">
        <f t="shared" si="16"/>
        <v>04/03</v>
      </c>
      <c r="T18" s="46" t="str">
        <f t="shared" si="16"/>
        <v>05/04</v>
      </c>
      <c r="U18" s="46" t="str">
        <f t="shared" si="16"/>
        <v>06/05</v>
      </c>
      <c r="V18" s="46" t="str">
        <f t="shared" si="16"/>
        <v>07/06</v>
      </c>
      <c r="W18" s="46" t="str">
        <f t="shared" si="16"/>
        <v>08/07</v>
      </c>
      <c r="X18" s="46" t="str">
        <f t="shared" si="16"/>
        <v>09/08</v>
      </c>
      <c r="Y18" s="46" t="str">
        <f t="shared" si="16"/>
        <v>10/09</v>
      </c>
      <c r="Z18" s="46" t="str">
        <f t="shared" si="16"/>
        <v>11/10</v>
      </c>
      <c r="AA18" s="46" t="str">
        <f t="shared" si="16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</row>
    <row r="19" spans="2:40" s="3" customFormat="1">
      <c r="B19" s="31" t="s">
        <v>14</v>
      </c>
      <c r="C19" s="34"/>
      <c r="D19" s="34"/>
      <c r="E19" s="34"/>
      <c r="F19" s="34"/>
      <c r="G19" s="34"/>
      <c r="H19" s="34"/>
      <c r="I19" s="47"/>
      <c r="J19" s="47"/>
      <c r="K19" s="47"/>
      <c r="L19" s="47"/>
      <c r="M19" s="47"/>
      <c r="N19" s="48"/>
      <c r="O19" s="10">
        <f>SUM(C19:N19)</f>
        <v>0</v>
      </c>
      <c r="P19"/>
      <c r="Q19" s="27" t="e">
        <f t="shared" ref="Q19:Q24" si="17">(D19/C19)-1</f>
        <v>#DIV/0!</v>
      </c>
      <c r="R19" s="27" t="e">
        <f t="shared" ref="R19:AA23" si="18">(E19/D19)-1</f>
        <v>#DIV/0!</v>
      </c>
      <c r="S19" s="27" t="e">
        <f t="shared" si="18"/>
        <v>#DIV/0!</v>
      </c>
      <c r="T19" s="27" t="e">
        <f t="shared" si="18"/>
        <v>#DIV/0!</v>
      </c>
      <c r="U19" s="27" t="e">
        <f t="shared" si="18"/>
        <v>#DIV/0!</v>
      </c>
      <c r="V19" s="59" t="e">
        <f t="shared" si="18"/>
        <v>#DIV/0!</v>
      </c>
      <c r="W19" s="59" t="e">
        <f t="shared" si="18"/>
        <v>#DIV/0!</v>
      </c>
      <c r="X19" s="59" t="e">
        <f t="shared" si="18"/>
        <v>#DIV/0!</v>
      </c>
      <c r="Y19" s="59" t="e">
        <f t="shared" si="18"/>
        <v>#DIV/0!</v>
      </c>
      <c r="Z19" s="59" t="e">
        <f t="shared" si="18"/>
        <v>#DIV/0!</v>
      </c>
      <c r="AA19" s="59" t="e">
        <f t="shared" si="18"/>
        <v>#DIV/0!</v>
      </c>
      <c r="AB19" s="271"/>
      <c r="AC19" s="27" t="e">
        <f t="shared" ref="AC19:AC24" si="19">C19/$O19</f>
        <v>#DIV/0!</v>
      </c>
      <c r="AD19" s="27" t="e">
        <f t="shared" ref="AD19:AN23" si="20">D19/$O19</f>
        <v>#DIV/0!</v>
      </c>
      <c r="AE19" s="27" t="e">
        <f t="shared" si="20"/>
        <v>#DIV/0!</v>
      </c>
      <c r="AF19" s="27" t="e">
        <f t="shared" si="20"/>
        <v>#DIV/0!</v>
      </c>
      <c r="AG19" s="27" t="e">
        <f t="shared" si="20"/>
        <v>#DIV/0!</v>
      </c>
      <c r="AH19" s="27" t="e">
        <f t="shared" si="20"/>
        <v>#DIV/0!</v>
      </c>
      <c r="AI19" s="59" t="e">
        <f t="shared" si="20"/>
        <v>#DIV/0!</v>
      </c>
      <c r="AJ19" s="59" t="e">
        <f t="shared" si="20"/>
        <v>#DIV/0!</v>
      </c>
      <c r="AK19" s="59" t="e">
        <f t="shared" si="20"/>
        <v>#DIV/0!</v>
      </c>
      <c r="AL19" s="59" t="e">
        <f t="shared" si="20"/>
        <v>#DIV/0!</v>
      </c>
      <c r="AM19" s="59" t="e">
        <f t="shared" si="20"/>
        <v>#DIV/0!</v>
      </c>
      <c r="AN19" s="59" t="e">
        <f t="shared" si="20"/>
        <v>#DIV/0!</v>
      </c>
    </row>
    <row r="20" spans="2:40">
      <c r="B20" s="17" t="s">
        <v>15</v>
      </c>
      <c r="C20" s="8"/>
      <c r="D20" s="8"/>
      <c r="E20" s="8"/>
      <c r="F20" s="8"/>
      <c r="G20" s="8"/>
      <c r="H20" s="30"/>
      <c r="I20" s="61"/>
      <c r="J20" s="61"/>
      <c r="K20" s="61"/>
      <c r="L20" s="61"/>
      <c r="M20" s="61"/>
      <c r="N20" s="62"/>
      <c r="O20" s="10">
        <f>SUM(C20:N20)</f>
        <v>0</v>
      </c>
      <c r="Q20" s="27" t="e">
        <f t="shared" si="17"/>
        <v>#DIV/0!</v>
      </c>
      <c r="R20" s="27" t="e">
        <f t="shared" si="18"/>
        <v>#DIV/0!</v>
      </c>
      <c r="S20" s="27" t="e">
        <f t="shared" si="18"/>
        <v>#DIV/0!</v>
      </c>
      <c r="T20" s="27" t="e">
        <f t="shared" si="18"/>
        <v>#DIV/0!</v>
      </c>
      <c r="U20" s="27" t="e">
        <f t="shared" si="18"/>
        <v>#DIV/0!</v>
      </c>
      <c r="V20" s="59" t="e">
        <f t="shared" si="18"/>
        <v>#DIV/0!</v>
      </c>
      <c r="W20" s="59" t="e">
        <f t="shared" si="18"/>
        <v>#DIV/0!</v>
      </c>
      <c r="X20" s="59" t="e">
        <f t="shared" si="18"/>
        <v>#DIV/0!</v>
      </c>
      <c r="Y20" s="59" t="e">
        <f t="shared" si="18"/>
        <v>#DIV/0!</v>
      </c>
      <c r="Z20" s="59" t="e">
        <f t="shared" si="18"/>
        <v>#DIV/0!</v>
      </c>
      <c r="AA20" s="59" t="e">
        <f t="shared" si="18"/>
        <v>#DIV/0!</v>
      </c>
      <c r="AC20" s="27" t="e">
        <f t="shared" si="19"/>
        <v>#DIV/0!</v>
      </c>
      <c r="AD20" s="27" t="e">
        <f t="shared" si="20"/>
        <v>#DIV/0!</v>
      </c>
      <c r="AE20" s="27" t="e">
        <f t="shared" si="20"/>
        <v>#DIV/0!</v>
      </c>
      <c r="AF20" s="27" t="e">
        <f t="shared" si="20"/>
        <v>#DIV/0!</v>
      </c>
      <c r="AG20" s="27" t="e">
        <f t="shared" si="20"/>
        <v>#DIV/0!</v>
      </c>
      <c r="AH20" s="27" t="e">
        <f t="shared" si="20"/>
        <v>#DIV/0!</v>
      </c>
      <c r="AI20" s="59" t="e">
        <f t="shared" si="20"/>
        <v>#DIV/0!</v>
      </c>
      <c r="AJ20" s="59" t="e">
        <f t="shared" si="20"/>
        <v>#DIV/0!</v>
      </c>
      <c r="AK20" s="59" t="e">
        <f t="shared" si="20"/>
        <v>#DIV/0!</v>
      </c>
      <c r="AL20" s="59" t="e">
        <f t="shared" si="20"/>
        <v>#DIV/0!</v>
      </c>
      <c r="AM20" s="59" t="e">
        <f t="shared" si="20"/>
        <v>#DIV/0!</v>
      </c>
      <c r="AN20" s="59" t="e">
        <f t="shared" si="20"/>
        <v>#DIV/0!</v>
      </c>
    </row>
    <row r="21" spans="2:40">
      <c r="B21" s="18" t="s">
        <v>16</v>
      </c>
      <c r="C21" s="8"/>
      <c r="D21" s="8"/>
      <c r="E21" s="8"/>
      <c r="F21" s="8"/>
      <c r="G21" s="8"/>
      <c r="H21" s="30"/>
      <c r="I21" s="61"/>
      <c r="J21" s="61"/>
      <c r="K21" s="61"/>
      <c r="L21" s="61"/>
      <c r="M21" s="61"/>
      <c r="N21" s="62"/>
      <c r="O21" s="10">
        <f>SUM(C21:N21)</f>
        <v>0</v>
      </c>
      <c r="Q21" s="27" t="e">
        <f t="shared" si="17"/>
        <v>#DIV/0!</v>
      </c>
      <c r="R21" s="27" t="e">
        <f t="shared" si="18"/>
        <v>#DIV/0!</v>
      </c>
      <c r="S21" s="27" t="e">
        <f t="shared" si="18"/>
        <v>#DIV/0!</v>
      </c>
      <c r="T21" s="27" t="e">
        <f t="shared" si="18"/>
        <v>#DIV/0!</v>
      </c>
      <c r="U21" s="27" t="e">
        <f t="shared" si="18"/>
        <v>#DIV/0!</v>
      </c>
      <c r="V21" s="59" t="e">
        <f t="shared" si="18"/>
        <v>#DIV/0!</v>
      </c>
      <c r="W21" s="59" t="e">
        <f t="shared" si="18"/>
        <v>#DIV/0!</v>
      </c>
      <c r="X21" s="59" t="e">
        <f t="shared" si="18"/>
        <v>#DIV/0!</v>
      </c>
      <c r="Y21" s="59" t="e">
        <f t="shared" si="18"/>
        <v>#DIV/0!</v>
      </c>
      <c r="Z21" s="59" t="e">
        <f t="shared" si="18"/>
        <v>#DIV/0!</v>
      </c>
      <c r="AA21" s="59" t="e">
        <f t="shared" si="18"/>
        <v>#DIV/0!</v>
      </c>
      <c r="AC21" s="27" t="e">
        <f t="shared" si="19"/>
        <v>#DIV/0!</v>
      </c>
      <c r="AD21" s="27" t="e">
        <f t="shared" si="20"/>
        <v>#DIV/0!</v>
      </c>
      <c r="AE21" s="27" t="e">
        <f t="shared" si="20"/>
        <v>#DIV/0!</v>
      </c>
      <c r="AF21" s="27" t="e">
        <f t="shared" si="20"/>
        <v>#DIV/0!</v>
      </c>
      <c r="AG21" s="27" t="e">
        <f t="shared" si="20"/>
        <v>#DIV/0!</v>
      </c>
      <c r="AH21" s="27" t="e">
        <f t="shared" si="20"/>
        <v>#DIV/0!</v>
      </c>
      <c r="AI21" s="59" t="e">
        <f t="shared" si="20"/>
        <v>#DIV/0!</v>
      </c>
      <c r="AJ21" s="59" t="e">
        <f t="shared" si="20"/>
        <v>#DIV/0!</v>
      </c>
      <c r="AK21" s="59" t="e">
        <f t="shared" si="20"/>
        <v>#DIV/0!</v>
      </c>
      <c r="AL21" s="59" t="e">
        <f t="shared" si="20"/>
        <v>#DIV/0!</v>
      </c>
      <c r="AM21" s="59" t="e">
        <f t="shared" si="20"/>
        <v>#DIV/0!</v>
      </c>
      <c r="AN21" s="59" t="e">
        <f t="shared" si="20"/>
        <v>#DIV/0!</v>
      </c>
    </row>
    <row r="22" spans="2:40">
      <c r="B22" s="18" t="s">
        <v>17</v>
      </c>
      <c r="C22" s="8"/>
      <c r="D22" s="8"/>
      <c r="E22" s="8"/>
      <c r="F22" s="8"/>
      <c r="G22" s="8"/>
      <c r="H22" s="30"/>
      <c r="I22" s="61"/>
      <c r="J22" s="61"/>
      <c r="K22" s="61"/>
      <c r="L22" s="61"/>
      <c r="M22" s="61"/>
      <c r="N22" s="62"/>
      <c r="O22" s="10">
        <v>114593</v>
      </c>
      <c r="Q22" s="27" t="e">
        <f t="shared" si="17"/>
        <v>#DIV/0!</v>
      </c>
      <c r="R22" s="27" t="e">
        <f t="shared" si="18"/>
        <v>#DIV/0!</v>
      </c>
      <c r="S22" s="27" t="e">
        <f t="shared" si="18"/>
        <v>#DIV/0!</v>
      </c>
      <c r="T22" s="27" t="e">
        <f t="shared" si="18"/>
        <v>#DIV/0!</v>
      </c>
      <c r="U22" s="27" t="e">
        <f t="shared" si="18"/>
        <v>#DIV/0!</v>
      </c>
      <c r="V22" s="59" t="e">
        <f t="shared" si="18"/>
        <v>#DIV/0!</v>
      </c>
      <c r="W22" s="59" t="e">
        <f t="shared" si="18"/>
        <v>#DIV/0!</v>
      </c>
      <c r="X22" s="59" t="e">
        <f t="shared" si="18"/>
        <v>#DIV/0!</v>
      </c>
      <c r="Y22" s="59" t="e">
        <f t="shared" si="18"/>
        <v>#DIV/0!</v>
      </c>
      <c r="Z22" s="59" t="e">
        <f t="shared" si="18"/>
        <v>#DIV/0!</v>
      </c>
      <c r="AA22" s="59" t="e">
        <f t="shared" si="18"/>
        <v>#DIV/0!</v>
      </c>
      <c r="AC22" s="27">
        <f t="shared" si="19"/>
        <v>0</v>
      </c>
      <c r="AD22" s="27">
        <f t="shared" si="20"/>
        <v>0</v>
      </c>
      <c r="AE22" s="27">
        <f t="shared" si="20"/>
        <v>0</v>
      </c>
      <c r="AF22" s="27">
        <f t="shared" si="20"/>
        <v>0</v>
      </c>
      <c r="AG22" s="27">
        <f t="shared" si="20"/>
        <v>0</v>
      </c>
      <c r="AH22" s="27">
        <f t="shared" si="20"/>
        <v>0</v>
      </c>
      <c r="AI22" s="59">
        <f t="shared" si="20"/>
        <v>0</v>
      </c>
      <c r="AJ22" s="59">
        <f t="shared" si="20"/>
        <v>0</v>
      </c>
      <c r="AK22" s="59">
        <f t="shared" si="20"/>
        <v>0</v>
      </c>
      <c r="AL22" s="59">
        <f t="shared" si="20"/>
        <v>0</v>
      </c>
      <c r="AM22" s="59">
        <f t="shared" si="20"/>
        <v>0</v>
      </c>
      <c r="AN22" s="59">
        <f t="shared" si="20"/>
        <v>0</v>
      </c>
    </row>
    <row r="23" spans="2:40">
      <c r="B23" s="19" t="s">
        <v>18</v>
      </c>
      <c r="C23" s="14"/>
      <c r="D23" s="14"/>
      <c r="E23" s="14"/>
      <c r="F23" s="14"/>
      <c r="G23" s="14"/>
      <c r="H23" s="14"/>
      <c r="I23" s="63"/>
      <c r="J23" s="63"/>
      <c r="K23" s="63"/>
      <c r="L23" s="63"/>
      <c r="M23" s="63"/>
      <c r="N23" s="64"/>
      <c r="O23" s="15">
        <f>SUM(C23:N23)</f>
        <v>0</v>
      </c>
      <c r="Q23" s="28" t="e">
        <f t="shared" si="17"/>
        <v>#DIV/0!</v>
      </c>
      <c r="R23" s="28" t="e">
        <f t="shared" si="18"/>
        <v>#DIV/0!</v>
      </c>
      <c r="S23" s="28" t="e">
        <f t="shared" si="18"/>
        <v>#DIV/0!</v>
      </c>
      <c r="T23" s="28" t="e">
        <f t="shared" si="18"/>
        <v>#DIV/0!</v>
      </c>
      <c r="U23" s="28" t="e">
        <f t="shared" si="18"/>
        <v>#DIV/0!</v>
      </c>
      <c r="V23" s="60" t="e">
        <f t="shared" si="18"/>
        <v>#DIV/0!</v>
      </c>
      <c r="W23" s="60" t="e">
        <f t="shared" si="18"/>
        <v>#DIV/0!</v>
      </c>
      <c r="X23" s="60" t="e">
        <f t="shared" si="18"/>
        <v>#DIV/0!</v>
      </c>
      <c r="Y23" s="60" t="e">
        <f t="shared" si="18"/>
        <v>#DIV/0!</v>
      </c>
      <c r="Z23" s="60" t="e">
        <f t="shared" si="18"/>
        <v>#DIV/0!</v>
      </c>
      <c r="AA23" s="60" t="e">
        <f t="shared" si="18"/>
        <v>#DIV/0!</v>
      </c>
      <c r="AC23" s="28" t="e">
        <f t="shared" si="19"/>
        <v>#DIV/0!</v>
      </c>
      <c r="AD23" s="28" t="e">
        <f t="shared" si="20"/>
        <v>#DIV/0!</v>
      </c>
      <c r="AE23" s="28" t="e">
        <f t="shared" si="20"/>
        <v>#DIV/0!</v>
      </c>
      <c r="AF23" s="28" t="e">
        <f t="shared" si="20"/>
        <v>#DIV/0!</v>
      </c>
      <c r="AG23" s="28" t="e">
        <f t="shared" si="20"/>
        <v>#DIV/0!</v>
      </c>
      <c r="AH23" s="28" t="e">
        <f t="shared" si="20"/>
        <v>#DIV/0!</v>
      </c>
      <c r="AI23" s="60" t="e">
        <f t="shared" si="20"/>
        <v>#DIV/0!</v>
      </c>
      <c r="AJ23" s="60" t="e">
        <f t="shared" si="20"/>
        <v>#DIV/0!</v>
      </c>
      <c r="AK23" s="60" t="e">
        <f t="shared" si="20"/>
        <v>#DIV/0!</v>
      </c>
      <c r="AL23" s="60" t="e">
        <f t="shared" si="20"/>
        <v>#DIV/0!</v>
      </c>
      <c r="AM23" s="60" t="e">
        <f t="shared" si="20"/>
        <v>#DIV/0!</v>
      </c>
      <c r="AN23" s="60" t="e">
        <f t="shared" si="20"/>
        <v>#DIV/0!</v>
      </c>
    </row>
    <row r="24" spans="2:40">
      <c r="B24" s="42"/>
      <c r="C24" s="43">
        <f>SUM(C19:C23)</f>
        <v>0</v>
      </c>
      <c r="D24" s="43">
        <f t="shared" ref="D24:N24" si="21">SUM(D19:D23)</f>
        <v>0</v>
      </c>
      <c r="E24" s="43">
        <f t="shared" si="21"/>
        <v>0</v>
      </c>
      <c r="F24" s="43">
        <f t="shared" si="21"/>
        <v>0</v>
      </c>
      <c r="G24" s="43">
        <f t="shared" si="21"/>
        <v>0</v>
      </c>
      <c r="H24" s="43">
        <f t="shared" si="21"/>
        <v>0</v>
      </c>
      <c r="I24" s="43">
        <f t="shared" si="21"/>
        <v>0</v>
      </c>
      <c r="J24" s="43">
        <f t="shared" si="21"/>
        <v>0</v>
      </c>
      <c r="K24" s="43">
        <f t="shared" si="21"/>
        <v>0</v>
      </c>
      <c r="L24" s="43">
        <f t="shared" si="21"/>
        <v>0</v>
      </c>
      <c r="M24" s="43">
        <f t="shared" si="21"/>
        <v>0</v>
      </c>
      <c r="N24" s="44">
        <f t="shared" si="21"/>
        <v>0</v>
      </c>
      <c r="O24" s="43">
        <f>SUM(O20:O23)</f>
        <v>114593</v>
      </c>
      <c r="P24" s="10"/>
      <c r="Q24" s="28" t="e">
        <f t="shared" si="17"/>
        <v>#DIV/0!</v>
      </c>
      <c r="R24" s="28" t="e">
        <f t="shared" ref="R24:AA24" si="22">(E24/D24)-1</f>
        <v>#DIV/0!</v>
      </c>
      <c r="S24" s="28" t="e">
        <f t="shared" si="22"/>
        <v>#DIV/0!</v>
      </c>
      <c r="T24" s="28" t="e">
        <f t="shared" si="22"/>
        <v>#DIV/0!</v>
      </c>
      <c r="U24" s="28" t="e">
        <f t="shared" si="22"/>
        <v>#DIV/0!</v>
      </c>
      <c r="V24" s="60" t="e">
        <f t="shared" si="22"/>
        <v>#DIV/0!</v>
      </c>
      <c r="W24" s="60" t="e">
        <f t="shared" si="22"/>
        <v>#DIV/0!</v>
      </c>
      <c r="X24" s="60" t="e">
        <f t="shared" si="22"/>
        <v>#DIV/0!</v>
      </c>
      <c r="Y24" s="60" t="e">
        <f t="shared" si="22"/>
        <v>#DIV/0!</v>
      </c>
      <c r="Z24" s="60" t="e">
        <f t="shared" si="22"/>
        <v>#DIV/0!</v>
      </c>
      <c r="AA24" s="60" t="e">
        <f t="shared" si="22"/>
        <v>#DIV/0!</v>
      </c>
      <c r="AC24" s="28">
        <f t="shared" si="19"/>
        <v>0</v>
      </c>
      <c r="AD24" s="28">
        <f t="shared" ref="AD24:AN24" si="23">D24/$O24</f>
        <v>0</v>
      </c>
      <c r="AE24" s="28">
        <f t="shared" si="23"/>
        <v>0</v>
      </c>
      <c r="AF24" s="28">
        <f t="shared" si="23"/>
        <v>0</v>
      </c>
      <c r="AG24" s="28">
        <f t="shared" si="23"/>
        <v>0</v>
      </c>
      <c r="AH24" s="28">
        <f t="shared" si="23"/>
        <v>0</v>
      </c>
      <c r="AI24" s="60">
        <f t="shared" si="23"/>
        <v>0</v>
      </c>
      <c r="AJ24" s="60">
        <f t="shared" si="23"/>
        <v>0</v>
      </c>
      <c r="AK24" s="60">
        <f t="shared" si="23"/>
        <v>0</v>
      </c>
      <c r="AL24" s="60">
        <f t="shared" si="23"/>
        <v>0</v>
      </c>
      <c r="AM24" s="60">
        <f t="shared" si="23"/>
        <v>0</v>
      </c>
      <c r="AN24" s="60">
        <f t="shared" si="23"/>
        <v>0</v>
      </c>
    </row>
    <row r="25" spans="2:40">
      <c r="B25" s="4"/>
      <c r="L25" s="1"/>
      <c r="Q25" s="1"/>
      <c r="R25" s="1"/>
    </row>
    <row r="26" spans="2:40">
      <c r="B26" s="40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65</v>
      </c>
      <c r="Q26" s="1"/>
      <c r="R26" s="1"/>
    </row>
    <row r="27" spans="2:40">
      <c r="B27" s="4" t="s">
        <v>14</v>
      </c>
      <c r="C27" s="7" t="e">
        <f t="shared" ref="C27:O32" si="24">(C11/C3)-1</f>
        <v>#DIV/0!</v>
      </c>
      <c r="D27" s="7" t="e">
        <f t="shared" si="24"/>
        <v>#DIV/0!</v>
      </c>
      <c r="E27" s="7" t="e">
        <f t="shared" si="24"/>
        <v>#DIV/0!</v>
      </c>
      <c r="F27" s="7" t="e">
        <f t="shared" si="24"/>
        <v>#DIV/0!</v>
      </c>
      <c r="G27" s="7" t="e">
        <f t="shared" si="24"/>
        <v>#DIV/0!</v>
      </c>
      <c r="H27" s="7" t="e">
        <f t="shared" si="24"/>
        <v>#DIV/0!</v>
      </c>
      <c r="I27" s="7" t="e">
        <f t="shared" si="24"/>
        <v>#DIV/0!</v>
      </c>
      <c r="J27" s="9" t="e">
        <f t="shared" si="24"/>
        <v>#DIV/0!</v>
      </c>
      <c r="K27" s="9" t="e">
        <f t="shared" si="24"/>
        <v>#DIV/0!</v>
      </c>
      <c r="L27" s="9" t="e">
        <f t="shared" si="24"/>
        <v>#DIV/0!</v>
      </c>
      <c r="M27" s="9" t="e">
        <f t="shared" si="24"/>
        <v>#DIV/0!</v>
      </c>
      <c r="N27" s="66" t="e">
        <f t="shared" si="24"/>
        <v>#DIV/0!</v>
      </c>
      <c r="O27" s="9" t="e">
        <f t="shared" si="24"/>
        <v>#DIV/0!</v>
      </c>
      <c r="P27" s="9" t="e">
        <f t="shared" ref="P27:P32" si="25">(SUM(J11:N11)/SUM(J3:N3))-1</f>
        <v>#DIV/0!</v>
      </c>
      <c r="Q27" s="1"/>
      <c r="R27" s="1"/>
    </row>
    <row r="28" spans="2:40">
      <c r="B28" s="5" t="s">
        <v>15</v>
      </c>
      <c r="C28" s="7" t="e">
        <f t="shared" si="24"/>
        <v>#DIV/0!</v>
      </c>
      <c r="D28" s="7" t="e">
        <f t="shared" si="24"/>
        <v>#DIV/0!</v>
      </c>
      <c r="E28" s="7" t="e">
        <f t="shared" si="24"/>
        <v>#DIV/0!</v>
      </c>
      <c r="F28" s="7" t="e">
        <f t="shared" si="24"/>
        <v>#DIV/0!</v>
      </c>
      <c r="G28" s="7" t="e">
        <f t="shared" si="24"/>
        <v>#DIV/0!</v>
      </c>
      <c r="H28" s="7" t="e">
        <f t="shared" si="24"/>
        <v>#DIV/0!</v>
      </c>
      <c r="I28" s="7" t="e">
        <f t="shared" si="24"/>
        <v>#DIV/0!</v>
      </c>
      <c r="J28" s="9" t="e">
        <f t="shared" si="24"/>
        <v>#DIV/0!</v>
      </c>
      <c r="K28" s="9" t="e">
        <f t="shared" si="24"/>
        <v>#DIV/0!</v>
      </c>
      <c r="L28" s="9" t="e">
        <f t="shared" si="24"/>
        <v>#DIV/0!</v>
      </c>
      <c r="M28" s="9" t="e">
        <f t="shared" si="24"/>
        <v>#DIV/0!</v>
      </c>
      <c r="N28" s="66" t="e">
        <f t="shared" si="24"/>
        <v>#DIV/0!</v>
      </c>
      <c r="O28" s="9" t="e">
        <f t="shared" si="24"/>
        <v>#DIV/0!</v>
      </c>
      <c r="P28" s="9" t="e">
        <f t="shared" si="25"/>
        <v>#DIV/0!</v>
      </c>
      <c r="Q28" s="1"/>
      <c r="R28" s="1"/>
    </row>
    <row r="29" spans="2:40">
      <c r="B29" s="4" t="s">
        <v>16</v>
      </c>
      <c r="C29" s="7" t="e">
        <f t="shared" si="24"/>
        <v>#DIV/0!</v>
      </c>
      <c r="D29" s="7" t="e">
        <f t="shared" si="24"/>
        <v>#DIV/0!</v>
      </c>
      <c r="E29" s="7" t="e">
        <f t="shared" si="24"/>
        <v>#DIV/0!</v>
      </c>
      <c r="F29" s="7" t="e">
        <f t="shared" si="24"/>
        <v>#DIV/0!</v>
      </c>
      <c r="G29" s="7" t="e">
        <f t="shared" si="24"/>
        <v>#DIV/0!</v>
      </c>
      <c r="H29" s="7" t="e">
        <f t="shared" si="24"/>
        <v>#DIV/0!</v>
      </c>
      <c r="I29" s="7" t="e">
        <f t="shared" si="24"/>
        <v>#DIV/0!</v>
      </c>
      <c r="J29" s="9" t="e">
        <f t="shared" si="24"/>
        <v>#DIV/0!</v>
      </c>
      <c r="K29" s="9" t="e">
        <f t="shared" si="24"/>
        <v>#DIV/0!</v>
      </c>
      <c r="L29" s="9" t="e">
        <f t="shared" si="24"/>
        <v>#DIV/0!</v>
      </c>
      <c r="M29" s="9" t="e">
        <f t="shared" si="24"/>
        <v>#DIV/0!</v>
      </c>
      <c r="N29" s="66" t="e">
        <f t="shared" si="24"/>
        <v>#DIV/0!</v>
      </c>
      <c r="O29" s="9" t="e">
        <f t="shared" si="24"/>
        <v>#DIV/0!</v>
      </c>
      <c r="P29" s="9" t="e">
        <f t="shared" si="25"/>
        <v>#DIV/0!</v>
      </c>
      <c r="R29" s="1"/>
    </row>
    <row r="30" spans="2:40">
      <c r="B30" s="4" t="s">
        <v>17</v>
      </c>
      <c r="C30" s="7" t="e">
        <f t="shared" si="24"/>
        <v>#DIV/0!</v>
      </c>
      <c r="D30" s="7" t="e">
        <f t="shared" si="24"/>
        <v>#DIV/0!</v>
      </c>
      <c r="E30" s="7" t="e">
        <f t="shared" si="24"/>
        <v>#DIV/0!</v>
      </c>
      <c r="F30" s="7" t="e">
        <f t="shared" si="24"/>
        <v>#DIV/0!</v>
      </c>
      <c r="G30" s="7" t="e">
        <f t="shared" si="24"/>
        <v>#DIV/0!</v>
      </c>
      <c r="H30" s="7" t="e">
        <f t="shared" si="24"/>
        <v>#DIV/0!</v>
      </c>
      <c r="I30" s="7" t="e">
        <f t="shared" si="24"/>
        <v>#DIV/0!</v>
      </c>
      <c r="J30" s="9" t="e">
        <f t="shared" si="24"/>
        <v>#DIV/0!</v>
      </c>
      <c r="K30" s="9" t="e">
        <f t="shared" si="24"/>
        <v>#DIV/0!</v>
      </c>
      <c r="L30" s="9" t="e">
        <f t="shared" si="24"/>
        <v>#DIV/0!</v>
      </c>
      <c r="M30" s="9" t="e">
        <f t="shared" si="24"/>
        <v>#DIV/0!</v>
      </c>
      <c r="N30" s="66" t="e">
        <f t="shared" si="24"/>
        <v>#DIV/0!</v>
      </c>
      <c r="O30" s="9">
        <f t="shared" si="24"/>
        <v>-4.4883287581046205E-2</v>
      </c>
      <c r="P30" s="9" t="e">
        <f t="shared" si="25"/>
        <v>#DIV/0!</v>
      </c>
      <c r="R30" s="1"/>
    </row>
    <row r="31" spans="2:40">
      <c r="B31" s="12" t="s">
        <v>18</v>
      </c>
      <c r="C31" s="37" t="e">
        <f t="shared" si="24"/>
        <v>#DIV/0!</v>
      </c>
      <c r="D31" s="37" t="e">
        <f t="shared" si="24"/>
        <v>#DIV/0!</v>
      </c>
      <c r="E31" s="37" t="e">
        <f t="shared" si="24"/>
        <v>#DIV/0!</v>
      </c>
      <c r="F31" s="37" t="e">
        <f t="shared" si="24"/>
        <v>#DIV/0!</v>
      </c>
      <c r="G31" s="37" t="e">
        <f t="shared" si="24"/>
        <v>#DIV/0!</v>
      </c>
      <c r="H31" s="37" t="e">
        <f t="shared" si="24"/>
        <v>#DIV/0!</v>
      </c>
      <c r="I31" s="37" t="e">
        <f t="shared" si="24"/>
        <v>#DIV/0!</v>
      </c>
      <c r="J31" s="38" t="e">
        <f t="shared" si="24"/>
        <v>#DIV/0!</v>
      </c>
      <c r="K31" s="38" t="e">
        <f t="shared" si="24"/>
        <v>#DIV/0!</v>
      </c>
      <c r="L31" s="38" t="e">
        <f t="shared" si="24"/>
        <v>#DIV/0!</v>
      </c>
      <c r="M31" s="38" t="e">
        <f t="shared" si="24"/>
        <v>#DIV/0!</v>
      </c>
      <c r="N31" s="67" t="e">
        <f t="shared" si="24"/>
        <v>#DIV/0!</v>
      </c>
      <c r="O31" s="38" t="e">
        <f t="shared" si="24"/>
        <v>#DIV/0!</v>
      </c>
      <c r="P31" s="38" t="e">
        <f t="shared" si="25"/>
        <v>#DIV/0!</v>
      </c>
      <c r="Q31" s="1"/>
      <c r="R31" s="1"/>
    </row>
    <row r="32" spans="2:40">
      <c r="B32" s="4"/>
      <c r="C32" s="37" t="e">
        <f t="shared" si="24"/>
        <v>#DIV/0!</v>
      </c>
      <c r="D32" s="37" t="e">
        <f t="shared" si="24"/>
        <v>#DIV/0!</v>
      </c>
      <c r="E32" s="37" t="e">
        <f t="shared" si="24"/>
        <v>#DIV/0!</v>
      </c>
      <c r="F32" s="37" t="e">
        <f t="shared" si="24"/>
        <v>#DIV/0!</v>
      </c>
      <c r="G32" s="37" t="e">
        <f t="shared" si="24"/>
        <v>#DIV/0!</v>
      </c>
      <c r="H32" s="37" t="e">
        <f t="shared" si="24"/>
        <v>#DIV/0!</v>
      </c>
      <c r="I32" s="37" t="e">
        <f t="shared" si="24"/>
        <v>#DIV/0!</v>
      </c>
      <c r="J32" s="38" t="e">
        <f t="shared" si="24"/>
        <v>#DIV/0!</v>
      </c>
      <c r="K32" s="38" t="e">
        <f t="shared" si="24"/>
        <v>#DIV/0!</v>
      </c>
      <c r="L32" s="38" t="e">
        <f t="shared" si="24"/>
        <v>#DIV/0!</v>
      </c>
      <c r="M32" s="38" t="e">
        <f t="shared" si="24"/>
        <v>#DIV/0!</v>
      </c>
      <c r="N32" s="67" t="e">
        <f t="shared" si="24"/>
        <v>#DIV/0!</v>
      </c>
      <c r="O32" s="38">
        <f t="shared" si="24"/>
        <v>-4.4883287581046205E-2</v>
      </c>
      <c r="P32" s="38" t="e">
        <f t="shared" si="25"/>
        <v>#DIV/0!</v>
      </c>
      <c r="Q32" s="1"/>
      <c r="R32" s="1"/>
    </row>
    <row r="33" spans="2:18">
      <c r="B33" s="4"/>
      <c r="L33" s="1"/>
      <c r="Q33" s="1"/>
      <c r="R33" s="1"/>
    </row>
    <row r="34" spans="2:18">
      <c r="B34" s="39" t="s">
        <v>60</v>
      </c>
      <c r="C34" s="39" t="s">
        <v>46</v>
      </c>
      <c r="D34" s="39" t="s">
        <v>47</v>
      </c>
      <c r="E34" s="39" t="s">
        <v>48</v>
      </c>
      <c r="F34" s="39" t="s">
        <v>49</v>
      </c>
      <c r="G34" s="39" t="s">
        <v>50</v>
      </c>
      <c r="H34" s="39" t="s">
        <v>51</v>
      </c>
      <c r="I34" s="45"/>
      <c r="J34" s="45"/>
      <c r="K34" s="45"/>
      <c r="L34" s="45"/>
      <c r="M34" s="45"/>
      <c r="N34" s="69"/>
      <c r="O34" s="39" t="s">
        <v>61</v>
      </c>
      <c r="Q34" s="1"/>
      <c r="R34" s="1"/>
    </row>
    <row r="35" spans="2:18">
      <c r="B35" s="5" t="s">
        <v>14</v>
      </c>
      <c r="C35" s="9" t="e">
        <f t="shared" ref="C35:H40" si="26">(C19/C11)-1</f>
        <v>#DIV/0!</v>
      </c>
      <c r="D35" s="9" t="e">
        <f t="shared" si="26"/>
        <v>#DIV/0!</v>
      </c>
      <c r="E35" s="9" t="e">
        <f t="shared" si="26"/>
        <v>#DIV/0!</v>
      </c>
      <c r="F35" s="9" t="e">
        <f t="shared" si="26"/>
        <v>#DIV/0!</v>
      </c>
      <c r="G35" s="9" t="e">
        <f t="shared" si="26"/>
        <v>#DIV/0!</v>
      </c>
      <c r="H35" s="9" t="e">
        <f t="shared" si="26"/>
        <v>#DIV/0!</v>
      </c>
      <c r="I35" s="57"/>
      <c r="J35" s="57"/>
      <c r="K35" s="57"/>
      <c r="L35" s="57"/>
      <c r="M35" s="57"/>
      <c r="N35" s="71"/>
      <c r="O35" s="9" t="e">
        <f t="shared" ref="O35:O40" si="27">(SUM(C19:H19)/SUM(C11:H11))-1</f>
        <v>#DIV/0!</v>
      </c>
      <c r="Q35" s="1"/>
      <c r="R35" s="1"/>
    </row>
    <row r="36" spans="2:18">
      <c r="B36" s="5" t="s">
        <v>15</v>
      </c>
      <c r="C36" s="9" t="e">
        <f t="shared" si="26"/>
        <v>#DIV/0!</v>
      </c>
      <c r="D36" s="9" t="e">
        <f t="shared" si="26"/>
        <v>#DIV/0!</v>
      </c>
      <c r="E36" s="9" t="e">
        <f t="shared" si="26"/>
        <v>#DIV/0!</v>
      </c>
      <c r="F36" s="9" t="e">
        <f t="shared" si="26"/>
        <v>#DIV/0!</v>
      </c>
      <c r="G36" s="9" t="e">
        <f t="shared" si="26"/>
        <v>#DIV/0!</v>
      </c>
      <c r="H36" s="9" t="e">
        <f t="shared" si="26"/>
        <v>#DIV/0!</v>
      </c>
      <c r="I36" s="57"/>
      <c r="J36" s="57"/>
      <c r="K36" s="57"/>
      <c r="L36" s="57"/>
      <c r="M36" s="57"/>
      <c r="N36" s="71"/>
      <c r="O36" s="9" t="e">
        <f t="shared" si="27"/>
        <v>#DIV/0!</v>
      </c>
      <c r="Q36" s="1"/>
      <c r="R36" s="1"/>
    </row>
    <row r="37" spans="2:18">
      <c r="B37" s="4" t="s">
        <v>16</v>
      </c>
      <c r="C37" s="9" t="e">
        <f t="shared" si="26"/>
        <v>#DIV/0!</v>
      </c>
      <c r="D37" s="9" t="e">
        <f t="shared" si="26"/>
        <v>#DIV/0!</v>
      </c>
      <c r="E37" s="9" t="e">
        <f t="shared" si="26"/>
        <v>#DIV/0!</v>
      </c>
      <c r="F37" s="9" t="e">
        <f t="shared" si="26"/>
        <v>#DIV/0!</v>
      </c>
      <c r="G37" s="9" t="e">
        <f t="shared" si="26"/>
        <v>#DIV/0!</v>
      </c>
      <c r="H37" s="9" t="e">
        <f t="shared" si="26"/>
        <v>#DIV/0!</v>
      </c>
      <c r="I37" s="57"/>
      <c r="J37" s="57"/>
      <c r="K37" s="57"/>
      <c r="L37" s="57"/>
      <c r="M37" s="57"/>
      <c r="N37" s="71"/>
      <c r="O37" s="9" t="e">
        <f t="shared" si="27"/>
        <v>#DIV/0!</v>
      </c>
      <c r="Q37" s="1"/>
      <c r="R37" s="1"/>
    </row>
    <row r="38" spans="2:18">
      <c r="B38" s="4" t="s">
        <v>17</v>
      </c>
      <c r="C38" s="9" t="e">
        <f t="shared" si="26"/>
        <v>#DIV/0!</v>
      </c>
      <c r="D38" s="9" t="e">
        <f t="shared" si="26"/>
        <v>#DIV/0!</v>
      </c>
      <c r="E38" s="9" t="e">
        <f t="shared" si="26"/>
        <v>#DIV/0!</v>
      </c>
      <c r="F38" s="9" t="e">
        <f t="shared" si="26"/>
        <v>#DIV/0!</v>
      </c>
      <c r="G38" s="9" t="e">
        <f t="shared" si="26"/>
        <v>#DIV/0!</v>
      </c>
      <c r="H38" s="9" t="e">
        <f t="shared" si="26"/>
        <v>#DIV/0!</v>
      </c>
      <c r="I38" s="57"/>
      <c r="J38" s="57"/>
      <c r="K38" s="57"/>
      <c r="L38" s="57"/>
      <c r="M38" s="57"/>
      <c r="N38" s="71"/>
      <c r="O38" s="9" t="e">
        <f t="shared" si="27"/>
        <v>#DIV/0!</v>
      </c>
      <c r="Q38" s="1"/>
      <c r="R38" s="1"/>
    </row>
    <row r="39" spans="2:18">
      <c r="B39" s="12" t="s">
        <v>18</v>
      </c>
      <c r="C39" s="38" t="e">
        <f t="shared" si="26"/>
        <v>#DIV/0!</v>
      </c>
      <c r="D39" s="38" t="e">
        <f t="shared" si="26"/>
        <v>#DIV/0!</v>
      </c>
      <c r="E39" s="38" t="e">
        <f t="shared" si="26"/>
        <v>#DIV/0!</v>
      </c>
      <c r="F39" s="38" t="e">
        <f t="shared" si="26"/>
        <v>#DIV/0!</v>
      </c>
      <c r="G39" s="38" t="e">
        <f t="shared" si="26"/>
        <v>#DIV/0!</v>
      </c>
      <c r="H39" s="38" t="e">
        <f t="shared" si="26"/>
        <v>#DIV/0!</v>
      </c>
      <c r="I39" s="58"/>
      <c r="J39" s="58"/>
      <c r="K39" s="58"/>
      <c r="L39" s="58"/>
      <c r="M39" s="58"/>
      <c r="N39" s="72"/>
      <c r="O39" s="70" t="e">
        <f t="shared" si="27"/>
        <v>#DIV/0!</v>
      </c>
      <c r="Q39" s="1"/>
      <c r="R39" s="1"/>
    </row>
    <row r="40" spans="2:18">
      <c r="C40" s="38" t="e">
        <f t="shared" si="26"/>
        <v>#DIV/0!</v>
      </c>
      <c r="D40" s="38" t="e">
        <f t="shared" si="26"/>
        <v>#DIV/0!</v>
      </c>
      <c r="E40" s="38" t="e">
        <f t="shared" si="26"/>
        <v>#DIV/0!</v>
      </c>
      <c r="F40" s="38" t="e">
        <f t="shared" si="26"/>
        <v>#DIV/0!</v>
      </c>
      <c r="G40" s="38" t="e">
        <f t="shared" si="26"/>
        <v>#DIV/0!</v>
      </c>
      <c r="H40" s="38" t="e">
        <f t="shared" si="26"/>
        <v>#DIV/0!</v>
      </c>
      <c r="N40" s="68"/>
      <c r="O40" s="70" t="e">
        <f t="shared" si="27"/>
        <v>#DIV/0!</v>
      </c>
      <c r="Q40" s="1"/>
      <c r="R40" s="1"/>
    </row>
    <row r="41" spans="2:18">
      <c r="L41" s="1"/>
      <c r="Q41" s="1"/>
      <c r="R41" s="1"/>
    </row>
    <row r="42" spans="2:18">
      <c r="L42" s="1"/>
      <c r="Q42" s="1"/>
      <c r="R42" s="1"/>
    </row>
    <row r="43" spans="2:18">
      <c r="L43" s="1"/>
      <c r="Q43" s="1"/>
      <c r="R43" s="1"/>
    </row>
    <row r="44" spans="2:18">
      <c r="L44" s="1"/>
      <c r="R44" s="1"/>
    </row>
    <row r="45" spans="2:18">
      <c r="L45" s="1"/>
      <c r="Q45" s="1"/>
      <c r="R45" s="1"/>
    </row>
    <row r="46" spans="2:18">
      <c r="L46" s="1"/>
      <c r="Q46" s="1"/>
      <c r="R46" s="1"/>
    </row>
    <row r="47" spans="2:18">
      <c r="Q47" s="1"/>
      <c r="R47" s="1"/>
    </row>
    <row r="48" spans="2:18">
      <c r="Q48" s="1"/>
      <c r="R48" s="1"/>
    </row>
    <row r="49" spans="17:18">
      <c r="Q49" s="1"/>
      <c r="R49" s="1"/>
    </row>
    <row r="50" spans="17:18">
      <c r="Q50" s="1"/>
      <c r="R50" s="1"/>
    </row>
    <row r="51" spans="17:18">
      <c r="Q51" s="1"/>
    </row>
    <row r="52" spans="17:18">
      <c r="Q52" s="1"/>
    </row>
    <row r="53" spans="17:18">
      <c r="Q53" s="1"/>
    </row>
    <row r="54" spans="17:18">
      <c r="Q54" s="1"/>
    </row>
    <row r="55" spans="17:18">
      <c r="Q55" s="1"/>
    </row>
    <row r="56" spans="17:18">
      <c r="Q56" s="1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N56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7" sqref="C7:N7"/>
    </sheetView>
  </sheetViews>
  <sheetFormatPr defaultRowHeight="15"/>
  <cols>
    <col min="2" max="2" width="29.28515625" customWidth="1"/>
    <col min="17" max="17" width="9" customWidth="1"/>
  </cols>
  <sheetData>
    <row r="1" spans="2:40">
      <c r="B1" s="4"/>
    </row>
    <row r="2" spans="2:40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41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</row>
    <row r="3" spans="2:40" s="2" customFormat="1">
      <c r="B3" s="31" t="s">
        <v>14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56"/>
      <c r="O3" s="10">
        <f>SUM(C3:N3)</f>
        <v>0</v>
      </c>
      <c r="P3"/>
      <c r="Q3" s="6" t="e">
        <f t="shared" ref="Q3:Q8" si="1">(D3/C3)-1</f>
        <v>#DIV/0!</v>
      </c>
      <c r="R3" s="6" t="e">
        <f t="shared" ref="R3:AA7" si="2">(E3/D3)-1</f>
        <v>#DIV/0!</v>
      </c>
      <c r="S3" s="6" t="e">
        <f t="shared" si="2"/>
        <v>#DIV/0!</v>
      </c>
      <c r="T3" s="6" t="e">
        <f t="shared" si="2"/>
        <v>#DIV/0!</v>
      </c>
      <c r="U3" s="6" t="e">
        <f t="shared" si="2"/>
        <v>#DIV/0!</v>
      </c>
      <c r="V3" s="6" t="e">
        <f t="shared" si="2"/>
        <v>#DIV/0!</v>
      </c>
      <c r="W3" s="6" t="e">
        <f t="shared" si="2"/>
        <v>#DIV/0!</v>
      </c>
      <c r="X3" s="6" t="e">
        <f t="shared" si="2"/>
        <v>#DIV/0!</v>
      </c>
      <c r="Y3" s="6" t="e">
        <f t="shared" si="2"/>
        <v>#DIV/0!</v>
      </c>
      <c r="Z3" s="6" t="e">
        <f t="shared" si="2"/>
        <v>#DIV/0!</v>
      </c>
      <c r="AA3" s="6" t="e">
        <f t="shared" si="2"/>
        <v>#DIV/0!</v>
      </c>
      <c r="AB3"/>
      <c r="AC3" s="6" t="e">
        <f t="shared" ref="AC3:AC8" si="3">C3/$O3</f>
        <v>#DIV/0!</v>
      </c>
      <c r="AD3" s="6" t="e">
        <f t="shared" ref="AD3:AN7" si="4">D3/$O3</f>
        <v>#DIV/0!</v>
      </c>
      <c r="AE3" s="6" t="e">
        <f t="shared" si="4"/>
        <v>#DIV/0!</v>
      </c>
      <c r="AF3" s="6" t="e">
        <f t="shared" si="4"/>
        <v>#DIV/0!</v>
      </c>
      <c r="AG3" s="6" t="e">
        <f t="shared" si="4"/>
        <v>#DIV/0!</v>
      </c>
      <c r="AH3" s="6" t="e">
        <f t="shared" si="4"/>
        <v>#DIV/0!</v>
      </c>
      <c r="AI3" s="6" t="e">
        <f t="shared" si="4"/>
        <v>#DIV/0!</v>
      </c>
      <c r="AJ3" s="6" t="e">
        <f t="shared" si="4"/>
        <v>#DIV/0!</v>
      </c>
      <c r="AK3" s="6" t="e">
        <f t="shared" si="4"/>
        <v>#DIV/0!</v>
      </c>
      <c r="AL3" s="6" t="e">
        <f t="shared" si="4"/>
        <v>#DIV/0!</v>
      </c>
      <c r="AM3" s="6" t="e">
        <f t="shared" si="4"/>
        <v>#DIV/0!</v>
      </c>
      <c r="AN3" s="6" t="e">
        <f t="shared" si="4"/>
        <v>#DIV/0!</v>
      </c>
    </row>
    <row r="4" spans="2:40">
      <c r="B4" s="17" t="s">
        <v>15</v>
      </c>
      <c r="C4" s="4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2">
        <v>0</v>
      </c>
      <c r="O4" s="10">
        <f>SUM(C4:N4)</f>
        <v>0</v>
      </c>
      <c r="Q4" s="6" t="e">
        <f t="shared" si="1"/>
        <v>#DIV/0!</v>
      </c>
      <c r="R4" s="6" t="e">
        <f t="shared" si="2"/>
        <v>#DIV/0!</v>
      </c>
      <c r="S4" s="6" t="e">
        <f t="shared" si="2"/>
        <v>#DIV/0!</v>
      </c>
      <c r="T4" s="6" t="e">
        <f t="shared" si="2"/>
        <v>#DIV/0!</v>
      </c>
      <c r="U4" s="6" t="e">
        <f t="shared" si="2"/>
        <v>#DIV/0!</v>
      </c>
      <c r="V4" s="6" t="e">
        <f t="shared" si="2"/>
        <v>#DIV/0!</v>
      </c>
      <c r="W4" s="6" t="e">
        <f t="shared" si="2"/>
        <v>#DIV/0!</v>
      </c>
      <c r="X4" s="6" t="e">
        <f t="shared" si="2"/>
        <v>#DIV/0!</v>
      </c>
      <c r="Y4" s="6" t="e">
        <f t="shared" si="2"/>
        <v>#DIV/0!</v>
      </c>
      <c r="Z4" s="6" t="e">
        <f t="shared" si="2"/>
        <v>#DIV/0!</v>
      </c>
      <c r="AA4" s="6" t="e">
        <f t="shared" si="2"/>
        <v>#DIV/0!</v>
      </c>
      <c r="AC4" s="6" t="e">
        <f t="shared" si="3"/>
        <v>#DIV/0!</v>
      </c>
      <c r="AD4" s="6" t="e">
        <f t="shared" si="4"/>
        <v>#DIV/0!</v>
      </c>
      <c r="AE4" s="6" t="e">
        <f t="shared" si="4"/>
        <v>#DIV/0!</v>
      </c>
      <c r="AF4" s="6" t="e">
        <f t="shared" si="4"/>
        <v>#DIV/0!</v>
      </c>
      <c r="AG4" s="6" t="e">
        <f t="shared" si="4"/>
        <v>#DIV/0!</v>
      </c>
      <c r="AH4" s="6" t="e">
        <f t="shared" si="4"/>
        <v>#DIV/0!</v>
      </c>
      <c r="AI4" s="6" t="e">
        <f t="shared" si="4"/>
        <v>#DIV/0!</v>
      </c>
      <c r="AJ4" s="6" t="e">
        <f t="shared" si="4"/>
        <v>#DIV/0!</v>
      </c>
      <c r="AK4" s="6" t="e">
        <f t="shared" si="4"/>
        <v>#DIV/0!</v>
      </c>
      <c r="AL4" s="6" t="e">
        <f t="shared" si="4"/>
        <v>#DIV/0!</v>
      </c>
      <c r="AM4" s="6" t="e">
        <f t="shared" si="4"/>
        <v>#DIV/0!</v>
      </c>
      <c r="AN4" s="6" t="e">
        <f t="shared" si="4"/>
        <v>#DIV/0!</v>
      </c>
    </row>
    <row r="5" spans="2:40">
      <c r="B5" s="18" t="s">
        <v>16</v>
      </c>
      <c r="C5" s="4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2">
        <v>0</v>
      </c>
      <c r="O5" s="10">
        <f>SUM(C5:N5)</f>
        <v>0</v>
      </c>
      <c r="Q5" s="6" t="e">
        <f t="shared" si="1"/>
        <v>#DIV/0!</v>
      </c>
      <c r="R5" s="6" t="e">
        <f t="shared" si="2"/>
        <v>#DIV/0!</v>
      </c>
      <c r="S5" s="6" t="e">
        <f t="shared" si="2"/>
        <v>#DIV/0!</v>
      </c>
      <c r="T5" s="6" t="e">
        <f t="shared" si="2"/>
        <v>#DIV/0!</v>
      </c>
      <c r="U5" s="6" t="e">
        <f t="shared" si="2"/>
        <v>#DIV/0!</v>
      </c>
      <c r="V5" s="6" t="e">
        <f t="shared" si="2"/>
        <v>#DIV/0!</v>
      </c>
      <c r="W5" s="6" t="e">
        <f t="shared" si="2"/>
        <v>#DIV/0!</v>
      </c>
      <c r="X5" s="6" t="e">
        <f t="shared" si="2"/>
        <v>#DIV/0!</v>
      </c>
      <c r="Y5" s="6" t="e">
        <f t="shared" si="2"/>
        <v>#DIV/0!</v>
      </c>
      <c r="Z5" s="6" t="e">
        <f t="shared" si="2"/>
        <v>#DIV/0!</v>
      </c>
      <c r="AA5" s="6" t="e">
        <f t="shared" si="2"/>
        <v>#DIV/0!</v>
      </c>
      <c r="AC5" s="6" t="e">
        <f t="shared" si="3"/>
        <v>#DIV/0!</v>
      </c>
      <c r="AD5" s="6" t="e">
        <f t="shared" si="4"/>
        <v>#DIV/0!</v>
      </c>
      <c r="AE5" s="6" t="e">
        <f t="shared" si="4"/>
        <v>#DIV/0!</v>
      </c>
      <c r="AF5" s="6" t="e">
        <f t="shared" si="4"/>
        <v>#DIV/0!</v>
      </c>
      <c r="AG5" s="6" t="e">
        <f t="shared" si="4"/>
        <v>#DIV/0!</v>
      </c>
      <c r="AH5" s="6" t="e">
        <f t="shared" si="4"/>
        <v>#DIV/0!</v>
      </c>
      <c r="AI5" s="6" t="e">
        <f t="shared" si="4"/>
        <v>#DIV/0!</v>
      </c>
      <c r="AJ5" s="6" t="e">
        <f t="shared" si="4"/>
        <v>#DIV/0!</v>
      </c>
      <c r="AK5" s="6" t="e">
        <f t="shared" si="4"/>
        <v>#DIV/0!</v>
      </c>
      <c r="AL5" s="6" t="e">
        <f t="shared" si="4"/>
        <v>#DIV/0!</v>
      </c>
      <c r="AM5" s="6" t="e">
        <f t="shared" si="4"/>
        <v>#DIV/0!</v>
      </c>
      <c r="AN5" s="6" t="e">
        <f t="shared" si="4"/>
        <v>#DIV/0!</v>
      </c>
    </row>
    <row r="6" spans="2:40">
      <c r="B6" s="18" t="s">
        <v>17</v>
      </c>
      <c r="C6" s="49"/>
      <c r="D6" s="29"/>
      <c r="E6" s="29"/>
      <c r="F6" s="29"/>
      <c r="G6" s="29"/>
      <c r="H6" s="29"/>
      <c r="I6" s="29"/>
      <c r="J6" s="29"/>
      <c r="K6" s="29"/>
      <c r="L6" s="29"/>
      <c r="M6" s="29"/>
      <c r="N6" s="22"/>
      <c r="O6" s="10">
        <f>SUM(C6:N6)</f>
        <v>0</v>
      </c>
      <c r="Q6" s="6" t="e">
        <f t="shared" si="1"/>
        <v>#DIV/0!</v>
      </c>
      <c r="R6" s="6" t="e">
        <f t="shared" si="2"/>
        <v>#DIV/0!</v>
      </c>
      <c r="S6" s="6" t="e">
        <f t="shared" si="2"/>
        <v>#DIV/0!</v>
      </c>
      <c r="T6" s="6" t="e">
        <f t="shared" si="2"/>
        <v>#DIV/0!</v>
      </c>
      <c r="U6" s="6" t="e">
        <f t="shared" si="2"/>
        <v>#DIV/0!</v>
      </c>
      <c r="V6" s="6" t="e">
        <f t="shared" si="2"/>
        <v>#DIV/0!</v>
      </c>
      <c r="W6" s="6" t="e">
        <f t="shared" si="2"/>
        <v>#DIV/0!</v>
      </c>
      <c r="X6" s="6" t="e">
        <f t="shared" si="2"/>
        <v>#DIV/0!</v>
      </c>
      <c r="Y6" s="6" t="e">
        <f t="shared" si="2"/>
        <v>#DIV/0!</v>
      </c>
      <c r="Z6" s="6" t="e">
        <f t="shared" si="2"/>
        <v>#DIV/0!</v>
      </c>
      <c r="AA6" s="6" t="e">
        <f t="shared" si="2"/>
        <v>#DIV/0!</v>
      </c>
      <c r="AC6" s="6" t="e">
        <f t="shared" si="3"/>
        <v>#DIV/0!</v>
      </c>
      <c r="AD6" s="6" t="e">
        <f t="shared" si="4"/>
        <v>#DIV/0!</v>
      </c>
      <c r="AE6" s="6" t="e">
        <f t="shared" si="4"/>
        <v>#DIV/0!</v>
      </c>
      <c r="AF6" s="6" t="e">
        <f t="shared" si="4"/>
        <v>#DIV/0!</v>
      </c>
      <c r="AG6" s="6" t="e">
        <f t="shared" si="4"/>
        <v>#DIV/0!</v>
      </c>
      <c r="AH6" s="6" t="e">
        <f t="shared" si="4"/>
        <v>#DIV/0!</v>
      </c>
      <c r="AI6" s="6" t="e">
        <f t="shared" si="4"/>
        <v>#DIV/0!</v>
      </c>
      <c r="AJ6" s="6" t="e">
        <f t="shared" si="4"/>
        <v>#DIV/0!</v>
      </c>
      <c r="AK6" s="6" t="e">
        <f t="shared" si="4"/>
        <v>#DIV/0!</v>
      </c>
      <c r="AL6" s="6" t="e">
        <f t="shared" si="4"/>
        <v>#DIV/0!</v>
      </c>
      <c r="AM6" s="6" t="e">
        <f t="shared" si="4"/>
        <v>#DIV/0!</v>
      </c>
      <c r="AN6" s="6" t="e">
        <f t="shared" si="4"/>
        <v>#DIV/0!</v>
      </c>
    </row>
    <row r="7" spans="2:40">
      <c r="B7" s="19" t="s">
        <v>18</v>
      </c>
      <c r="C7" s="50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3">
        <v>0</v>
      </c>
      <c r="O7" s="15">
        <f>SUM(C7:N7)</f>
        <v>0</v>
      </c>
      <c r="Q7" s="16" t="e">
        <f t="shared" si="1"/>
        <v>#DIV/0!</v>
      </c>
      <c r="R7" s="16" t="e">
        <f t="shared" si="2"/>
        <v>#DIV/0!</v>
      </c>
      <c r="S7" s="16" t="e">
        <f t="shared" si="2"/>
        <v>#DIV/0!</v>
      </c>
      <c r="T7" s="16" t="e">
        <f t="shared" si="2"/>
        <v>#DIV/0!</v>
      </c>
      <c r="U7" s="16" t="e">
        <f t="shared" si="2"/>
        <v>#DIV/0!</v>
      </c>
      <c r="V7" s="16" t="e">
        <f t="shared" si="2"/>
        <v>#DIV/0!</v>
      </c>
      <c r="W7" s="16" t="e">
        <f t="shared" si="2"/>
        <v>#DIV/0!</v>
      </c>
      <c r="X7" s="16" t="e">
        <f t="shared" si="2"/>
        <v>#DIV/0!</v>
      </c>
      <c r="Y7" s="16" t="e">
        <f t="shared" si="2"/>
        <v>#DIV/0!</v>
      </c>
      <c r="Z7" s="16" t="e">
        <f t="shared" si="2"/>
        <v>#DIV/0!</v>
      </c>
      <c r="AA7" s="16" t="e">
        <f t="shared" si="2"/>
        <v>#DIV/0!</v>
      </c>
      <c r="AC7" s="16" t="e">
        <f t="shared" si="3"/>
        <v>#DIV/0!</v>
      </c>
      <c r="AD7" s="16" t="e">
        <f t="shared" si="4"/>
        <v>#DIV/0!</v>
      </c>
      <c r="AE7" s="16" t="e">
        <f t="shared" si="4"/>
        <v>#DIV/0!</v>
      </c>
      <c r="AF7" s="16" t="e">
        <f t="shared" si="4"/>
        <v>#DIV/0!</v>
      </c>
      <c r="AG7" s="16" t="e">
        <f t="shared" si="4"/>
        <v>#DIV/0!</v>
      </c>
      <c r="AH7" s="16" t="e">
        <f t="shared" si="4"/>
        <v>#DIV/0!</v>
      </c>
      <c r="AI7" s="16" t="e">
        <f t="shared" si="4"/>
        <v>#DIV/0!</v>
      </c>
      <c r="AJ7" s="16" t="e">
        <f t="shared" si="4"/>
        <v>#DIV/0!</v>
      </c>
      <c r="AK7" s="16" t="e">
        <f t="shared" si="4"/>
        <v>#DIV/0!</v>
      </c>
      <c r="AL7" s="16" t="e">
        <f t="shared" si="4"/>
        <v>#DIV/0!</v>
      </c>
      <c r="AM7" s="16" t="e">
        <f t="shared" si="4"/>
        <v>#DIV/0!</v>
      </c>
      <c r="AN7" s="16" t="e">
        <f t="shared" si="4"/>
        <v>#DIV/0!</v>
      </c>
    </row>
    <row r="8" spans="2:40">
      <c r="B8" s="42"/>
      <c r="C8" s="43">
        <f>SUM(C3:C7)</f>
        <v>0</v>
      </c>
      <c r="D8" s="43">
        <f t="shared" ref="D8:N8" si="5">SUM(D3:D7)</f>
        <v>0</v>
      </c>
      <c r="E8" s="43">
        <f t="shared" si="5"/>
        <v>0</v>
      </c>
      <c r="F8" s="43">
        <f t="shared" si="5"/>
        <v>0</v>
      </c>
      <c r="G8" s="43">
        <f t="shared" si="5"/>
        <v>0</v>
      </c>
      <c r="H8" s="43">
        <f t="shared" si="5"/>
        <v>0</v>
      </c>
      <c r="I8" s="43">
        <f t="shared" si="5"/>
        <v>0</v>
      </c>
      <c r="J8" s="43">
        <f t="shared" si="5"/>
        <v>0</v>
      </c>
      <c r="K8" s="43">
        <f t="shared" si="5"/>
        <v>0</v>
      </c>
      <c r="L8" s="43">
        <f t="shared" si="5"/>
        <v>0</v>
      </c>
      <c r="M8" s="43">
        <f t="shared" si="5"/>
        <v>0</v>
      </c>
      <c r="N8" s="43">
        <f t="shared" si="5"/>
        <v>0</v>
      </c>
      <c r="O8" s="43">
        <f>SUM(O4:O7)</f>
        <v>0</v>
      </c>
      <c r="Q8" s="16" t="e">
        <f t="shared" si="1"/>
        <v>#DIV/0!</v>
      </c>
      <c r="R8" s="16" t="e">
        <f t="shared" ref="R8:AA8" si="6">(E8/D8)-1</f>
        <v>#DIV/0!</v>
      </c>
      <c r="S8" s="16" t="e">
        <f t="shared" si="6"/>
        <v>#DIV/0!</v>
      </c>
      <c r="T8" s="16" t="e">
        <f t="shared" si="6"/>
        <v>#DIV/0!</v>
      </c>
      <c r="U8" s="16" t="e">
        <f t="shared" si="6"/>
        <v>#DIV/0!</v>
      </c>
      <c r="V8" s="16" t="e">
        <f t="shared" si="6"/>
        <v>#DIV/0!</v>
      </c>
      <c r="W8" s="16" t="e">
        <f t="shared" si="6"/>
        <v>#DIV/0!</v>
      </c>
      <c r="X8" s="16" t="e">
        <f t="shared" si="6"/>
        <v>#DIV/0!</v>
      </c>
      <c r="Y8" s="16" t="e">
        <f t="shared" si="6"/>
        <v>#DIV/0!</v>
      </c>
      <c r="Z8" s="16" t="e">
        <f t="shared" si="6"/>
        <v>#DIV/0!</v>
      </c>
      <c r="AA8" s="16" t="e">
        <f t="shared" si="6"/>
        <v>#DIV/0!</v>
      </c>
      <c r="AC8" s="16" t="e">
        <f t="shared" si="3"/>
        <v>#DIV/0!</v>
      </c>
      <c r="AD8" s="16" t="e">
        <f t="shared" ref="AD8:AN8" si="7">D8/$O8</f>
        <v>#DIV/0!</v>
      </c>
      <c r="AE8" s="16" t="e">
        <f t="shared" si="7"/>
        <v>#DIV/0!</v>
      </c>
      <c r="AF8" s="16" t="e">
        <f t="shared" si="7"/>
        <v>#DIV/0!</v>
      </c>
      <c r="AG8" s="16" t="e">
        <f t="shared" si="7"/>
        <v>#DIV/0!</v>
      </c>
      <c r="AH8" s="16" t="e">
        <f t="shared" si="7"/>
        <v>#DIV/0!</v>
      </c>
      <c r="AI8" s="16" t="e">
        <f t="shared" si="7"/>
        <v>#DIV/0!</v>
      </c>
      <c r="AJ8" s="16" t="e">
        <f t="shared" si="7"/>
        <v>#DIV/0!</v>
      </c>
      <c r="AK8" s="16" t="e">
        <f t="shared" si="7"/>
        <v>#DIV/0!</v>
      </c>
      <c r="AL8" s="16" t="e">
        <f t="shared" si="7"/>
        <v>#DIV/0!</v>
      </c>
      <c r="AM8" s="16" t="e">
        <f t="shared" si="7"/>
        <v>#DIV/0!</v>
      </c>
      <c r="AN8" s="16" t="e">
        <f t="shared" si="7"/>
        <v>#DIV/0!</v>
      </c>
    </row>
    <row r="9" spans="2:40">
      <c r="B9" s="4"/>
      <c r="R9" s="1"/>
    </row>
    <row r="10" spans="2:40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24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>CONCATENATE(LEFT(D10,2),"/",LEFT(C10,2))</f>
        <v>02/01</v>
      </c>
      <c r="R10" s="46" t="str">
        <f t="shared" ref="R10:AA10" si="8">CONCATENATE(LEFT(E10,2),"/",LEFT(D10,2))</f>
        <v>03/02</v>
      </c>
      <c r="S10" s="46" t="str">
        <f t="shared" si="8"/>
        <v>04/03</v>
      </c>
      <c r="T10" s="46" t="str">
        <f t="shared" si="8"/>
        <v>05/04</v>
      </c>
      <c r="U10" s="46" t="str">
        <f t="shared" si="8"/>
        <v>06/05</v>
      </c>
      <c r="V10" s="46" t="str">
        <f t="shared" si="8"/>
        <v>07/06</v>
      </c>
      <c r="W10" s="46" t="str">
        <f t="shared" si="8"/>
        <v>08/07</v>
      </c>
      <c r="X10" s="46" t="str">
        <f t="shared" si="8"/>
        <v>09/08</v>
      </c>
      <c r="Y10" s="46" t="str">
        <f t="shared" si="8"/>
        <v>10/09</v>
      </c>
      <c r="Z10" s="46" t="str">
        <f t="shared" si="8"/>
        <v>11/10</v>
      </c>
      <c r="AA10" s="46" t="str">
        <f t="shared" si="8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</row>
    <row r="11" spans="2:40" s="3" customFormat="1">
      <c r="B11" s="31" t="s">
        <v>14</v>
      </c>
      <c r="C11" s="51"/>
      <c r="D11" s="52"/>
      <c r="E11" s="52"/>
      <c r="F11" s="52"/>
      <c r="G11" s="52"/>
      <c r="H11" s="52"/>
      <c r="I11" s="52"/>
      <c r="J11" s="53"/>
      <c r="K11" s="53"/>
      <c r="L11" s="53"/>
      <c r="M11" s="53"/>
      <c r="N11" s="36"/>
      <c r="O11" s="10">
        <f>SUM(C11:N11)</f>
        <v>0</v>
      </c>
      <c r="P11"/>
      <c r="Q11" s="6" t="e">
        <f t="shared" ref="Q11:Q16" si="9">(D11/C11)-1</f>
        <v>#DIV/0!</v>
      </c>
      <c r="R11" s="6" t="e">
        <f t="shared" ref="R11:AA15" si="10">(E11/D11)-1</f>
        <v>#DIV/0!</v>
      </c>
      <c r="S11" s="6" t="e">
        <f t="shared" si="10"/>
        <v>#DIV/0!</v>
      </c>
      <c r="T11" s="6" t="e">
        <f t="shared" si="10"/>
        <v>#DIV/0!</v>
      </c>
      <c r="U11" s="6" t="e">
        <f t="shared" si="10"/>
        <v>#DIV/0!</v>
      </c>
      <c r="V11" s="6" t="e">
        <f t="shared" si="10"/>
        <v>#DIV/0!</v>
      </c>
      <c r="W11" s="27" t="e">
        <f t="shared" si="10"/>
        <v>#DIV/0!</v>
      </c>
      <c r="X11" s="27" t="e">
        <f t="shared" si="10"/>
        <v>#DIV/0!</v>
      </c>
      <c r="Y11" s="27" t="e">
        <f t="shared" si="10"/>
        <v>#DIV/0!</v>
      </c>
      <c r="Z11" s="27" t="e">
        <f t="shared" si="10"/>
        <v>#DIV/0!</v>
      </c>
      <c r="AA11" s="27" t="e">
        <f t="shared" si="10"/>
        <v>#DIV/0!</v>
      </c>
      <c r="AB11" s="271"/>
      <c r="AC11" s="6" t="e">
        <f t="shared" ref="AC11:AC16" si="11">C11/$O11</f>
        <v>#DIV/0!</v>
      </c>
      <c r="AD11" s="6" t="e">
        <f t="shared" ref="AD11:AN15" si="12">D11/$O11</f>
        <v>#DIV/0!</v>
      </c>
      <c r="AE11" s="6" t="e">
        <f t="shared" si="12"/>
        <v>#DIV/0!</v>
      </c>
      <c r="AF11" s="6" t="e">
        <f t="shared" si="12"/>
        <v>#DIV/0!</v>
      </c>
      <c r="AG11" s="6" t="e">
        <f t="shared" si="12"/>
        <v>#DIV/0!</v>
      </c>
      <c r="AH11" s="6" t="e">
        <f t="shared" si="12"/>
        <v>#DIV/0!</v>
      </c>
      <c r="AI11" s="6" t="e">
        <f t="shared" si="12"/>
        <v>#DIV/0!</v>
      </c>
      <c r="AJ11" s="27" t="e">
        <f t="shared" si="12"/>
        <v>#DIV/0!</v>
      </c>
      <c r="AK11" s="27" t="e">
        <f t="shared" si="12"/>
        <v>#DIV/0!</v>
      </c>
      <c r="AL11" s="27" t="e">
        <f t="shared" si="12"/>
        <v>#DIV/0!</v>
      </c>
      <c r="AM11" s="27" t="e">
        <f t="shared" si="12"/>
        <v>#DIV/0!</v>
      </c>
      <c r="AN11" s="27" t="e">
        <f t="shared" si="12"/>
        <v>#DIV/0!</v>
      </c>
    </row>
    <row r="12" spans="2:40">
      <c r="B12" s="17" t="s">
        <v>15</v>
      </c>
      <c r="C12" s="4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30">
        <v>0</v>
      </c>
      <c r="K12" s="30">
        <v>0</v>
      </c>
      <c r="L12" s="30">
        <v>0</v>
      </c>
      <c r="M12" s="30">
        <v>0</v>
      </c>
      <c r="N12" s="20">
        <v>0</v>
      </c>
      <c r="O12" s="10">
        <f>SUM(C12:N12)</f>
        <v>0</v>
      </c>
      <c r="Q12" s="6" t="e">
        <f t="shared" si="9"/>
        <v>#DIV/0!</v>
      </c>
      <c r="R12" s="6" t="e">
        <f t="shared" si="10"/>
        <v>#DIV/0!</v>
      </c>
      <c r="S12" s="6" t="e">
        <f t="shared" si="10"/>
        <v>#DIV/0!</v>
      </c>
      <c r="T12" s="6" t="e">
        <f t="shared" si="10"/>
        <v>#DIV/0!</v>
      </c>
      <c r="U12" s="6" t="e">
        <f t="shared" si="10"/>
        <v>#DIV/0!</v>
      </c>
      <c r="V12" s="6" t="e">
        <f t="shared" si="10"/>
        <v>#DIV/0!</v>
      </c>
      <c r="W12" s="27" t="e">
        <f t="shared" si="10"/>
        <v>#DIV/0!</v>
      </c>
      <c r="X12" s="27" t="e">
        <f t="shared" si="10"/>
        <v>#DIV/0!</v>
      </c>
      <c r="Y12" s="27" t="e">
        <f t="shared" si="10"/>
        <v>#DIV/0!</v>
      </c>
      <c r="Z12" s="27" t="e">
        <f t="shared" si="10"/>
        <v>#DIV/0!</v>
      </c>
      <c r="AA12" s="27" t="e">
        <f t="shared" si="10"/>
        <v>#DIV/0!</v>
      </c>
      <c r="AC12" s="6" t="e">
        <f t="shared" si="11"/>
        <v>#DIV/0!</v>
      </c>
      <c r="AD12" s="6" t="e">
        <f t="shared" si="12"/>
        <v>#DIV/0!</v>
      </c>
      <c r="AE12" s="6" t="e">
        <f t="shared" si="12"/>
        <v>#DIV/0!</v>
      </c>
      <c r="AF12" s="6" t="e">
        <f t="shared" si="12"/>
        <v>#DIV/0!</v>
      </c>
      <c r="AG12" s="6" t="e">
        <f t="shared" si="12"/>
        <v>#DIV/0!</v>
      </c>
      <c r="AH12" s="6" t="e">
        <f t="shared" si="12"/>
        <v>#DIV/0!</v>
      </c>
      <c r="AI12" s="6" t="e">
        <f t="shared" si="12"/>
        <v>#DIV/0!</v>
      </c>
      <c r="AJ12" s="27" t="e">
        <f t="shared" si="12"/>
        <v>#DIV/0!</v>
      </c>
      <c r="AK12" s="27" t="e">
        <f t="shared" si="12"/>
        <v>#DIV/0!</v>
      </c>
      <c r="AL12" s="27" t="e">
        <f t="shared" si="12"/>
        <v>#DIV/0!</v>
      </c>
      <c r="AM12" s="27" t="e">
        <f t="shared" si="12"/>
        <v>#DIV/0!</v>
      </c>
      <c r="AN12" s="27" t="e">
        <f t="shared" si="12"/>
        <v>#DIV/0!</v>
      </c>
    </row>
    <row r="13" spans="2:40">
      <c r="B13" s="18" t="s">
        <v>16</v>
      </c>
      <c r="C13" s="4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  <c r="K13" s="30">
        <v>0</v>
      </c>
      <c r="L13" s="30">
        <v>0</v>
      </c>
      <c r="M13" s="30">
        <v>0</v>
      </c>
      <c r="N13" s="20">
        <v>0</v>
      </c>
      <c r="O13" s="10">
        <f>SUM(C13:N13)</f>
        <v>0</v>
      </c>
      <c r="Q13" s="6" t="e">
        <f t="shared" si="9"/>
        <v>#DIV/0!</v>
      </c>
      <c r="R13" s="6" t="e">
        <f t="shared" si="10"/>
        <v>#DIV/0!</v>
      </c>
      <c r="S13" s="6" t="e">
        <f t="shared" si="10"/>
        <v>#DIV/0!</v>
      </c>
      <c r="T13" s="6" t="e">
        <f t="shared" si="10"/>
        <v>#DIV/0!</v>
      </c>
      <c r="U13" s="6" t="e">
        <f t="shared" si="10"/>
        <v>#DIV/0!</v>
      </c>
      <c r="V13" s="6" t="e">
        <f t="shared" si="10"/>
        <v>#DIV/0!</v>
      </c>
      <c r="W13" s="27" t="e">
        <f t="shared" si="10"/>
        <v>#DIV/0!</v>
      </c>
      <c r="X13" s="27" t="e">
        <f t="shared" si="10"/>
        <v>#DIV/0!</v>
      </c>
      <c r="Y13" s="27" t="e">
        <f t="shared" si="10"/>
        <v>#DIV/0!</v>
      </c>
      <c r="Z13" s="27" t="e">
        <f t="shared" si="10"/>
        <v>#DIV/0!</v>
      </c>
      <c r="AA13" s="27" t="e">
        <f t="shared" si="10"/>
        <v>#DIV/0!</v>
      </c>
      <c r="AC13" s="6" t="e">
        <f t="shared" si="11"/>
        <v>#DIV/0!</v>
      </c>
      <c r="AD13" s="6" t="e">
        <f t="shared" si="12"/>
        <v>#DIV/0!</v>
      </c>
      <c r="AE13" s="6" t="e">
        <f t="shared" si="12"/>
        <v>#DIV/0!</v>
      </c>
      <c r="AF13" s="6" t="e">
        <f t="shared" si="12"/>
        <v>#DIV/0!</v>
      </c>
      <c r="AG13" s="6" t="e">
        <f t="shared" si="12"/>
        <v>#DIV/0!</v>
      </c>
      <c r="AH13" s="6" t="e">
        <f t="shared" si="12"/>
        <v>#DIV/0!</v>
      </c>
      <c r="AI13" s="6" t="e">
        <f t="shared" si="12"/>
        <v>#DIV/0!</v>
      </c>
      <c r="AJ13" s="27" t="e">
        <f t="shared" si="12"/>
        <v>#DIV/0!</v>
      </c>
      <c r="AK13" s="27" t="e">
        <f t="shared" si="12"/>
        <v>#DIV/0!</v>
      </c>
      <c r="AL13" s="27" t="e">
        <f t="shared" si="12"/>
        <v>#DIV/0!</v>
      </c>
      <c r="AM13" s="27" t="e">
        <f t="shared" si="12"/>
        <v>#DIV/0!</v>
      </c>
      <c r="AN13" s="27" t="e">
        <f t="shared" si="12"/>
        <v>#DIV/0!</v>
      </c>
    </row>
    <row r="14" spans="2:40">
      <c r="B14" s="18" t="s">
        <v>17</v>
      </c>
      <c r="C14" s="49"/>
      <c r="D14" s="29"/>
      <c r="E14" s="29"/>
      <c r="F14" s="29"/>
      <c r="G14" s="29"/>
      <c r="H14" s="29"/>
      <c r="I14" s="29"/>
      <c r="J14" s="30"/>
      <c r="K14" s="30"/>
      <c r="L14" s="30"/>
      <c r="M14" s="30"/>
      <c r="N14" s="20"/>
      <c r="O14" s="10">
        <f>SUM(C14:N14)</f>
        <v>0</v>
      </c>
      <c r="Q14" s="6" t="e">
        <f t="shared" si="9"/>
        <v>#DIV/0!</v>
      </c>
      <c r="R14" s="6" t="e">
        <f t="shared" si="10"/>
        <v>#DIV/0!</v>
      </c>
      <c r="S14" s="6" t="e">
        <f t="shared" si="10"/>
        <v>#DIV/0!</v>
      </c>
      <c r="T14" s="6" t="e">
        <f t="shared" si="10"/>
        <v>#DIV/0!</v>
      </c>
      <c r="U14" s="6" t="e">
        <f t="shared" si="10"/>
        <v>#DIV/0!</v>
      </c>
      <c r="V14" s="6" t="e">
        <f t="shared" si="10"/>
        <v>#DIV/0!</v>
      </c>
      <c r="W14" s="27" t="e">
        <f t="shared" si="10"/>
        <v>#DIV/0!</v>
      </c>
      <c r="X14" s="27" t="e">
        <f t="shared" si="10"/>
        <v>#DIV/0!</v>
      </c>
      <c r="Y14" s="27" t="e">
        <f t="shared" si="10"/>
        <v>#DIV/0!</v>
      </c>
      <c r="Z14" s="27" t="e">
        <f t="shared" si="10"/>
        <v>#DIV/0!</v>
      </c>
      <c r="AA14" s="27" t="e">
        <f t="shared" si="10"/>
        <v>#DIV/0!</v>
      </c>
      <c r="AC14" s="6" t="e">
        <f t="shared" si="11"/>
        <v>#DIV/0!</v>
      </c>
      <c r="AD14" s="6" t="e">
        <f t="shared" si="12"/>
        <v>#DIV/0!</v>
      </c>
      <c r="AE14" s="6" t="e">
        <f t="shared" si="12"/>
        <v>#DIV/0!</v>
      </c>
      <c r="AF14" s="6" t="e">
        <f t="shared" si="12"/>
        <v>#DIV/0!</v>
      </c>
      <c r="AG14" s="6" t="e">
        <f t="shared" si="12"/>
        <v>#DIV/0!</v>
      </c>
      <c r="AH14" s="6" t="e">
        <f t="shared" si="12"/>
        <v>#DIV/0!</v>
      </c>
      <c r="AI14" s="6" t="e">
        <f t="shared" si="12"/>
        <v>#DIV/0!</v>
      </c>
      <c r="AJ14" s="27" t="e">
        <f t="shared" si="12"/>
        <v>#DIV/0!</v>
      </c>
      <c r="AK14" s="27" t="e">
        <f t="shared" si="12"/>
        <v>#DIV/0!</v>
      </c>
      <c r="AL14" s="27" t="e">
        <f t="shared" si="12"/>
        <v>#DIV/0!</v>
      </c>
      <c r="AM14" s="27" t="e">
        <f t="shared" si="12"/>
        <v>#DIV/0!</v>
      </c>
      <c r="AN14" s="27" t="e">
        <f t="shared" si="12"/>
        <v>#DIV/0!</v>
      </c>
    </row>
    <row r="15" spans="2:40">
      <c r="B15" s="19" t="s">
        <v>18</v>
      </c>
      <c r="C15" s="50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4">
        <v>0</v>
      </c>
      <c r="K15" s="14">
        <v>0</v>
      </c>
      <c r="L15" s="14">
        <v>0</v>
      </c>
      <c r="M15" s="14">
        <v>0</v>
      </c>
      <c r="N15" s="21">
        <v>0</v>
      </c>
      <c r="O15" s="15">
        <f>SUM(C15:N15)</f>
        <v>0</v>
      </c>
      <c r="Q15" s="16" t="e">
        <f t="shared" si="9"/>
        <v>#DIV/0!</v>
      </c>
      <c r="R15" s="16" t="e">
        <f t="shared" si="10"/>
        <v>#DIV/0!</v>
      </c>
      <c r="S15" s="16" t="e">
        <f t="shared" si="10"/>
        <v>#DIV/0!</v>
      </c>
      <c r="T15" s="16" t="e">
        <f t="shared" si="10"/>
        <v>#DIV/0!</v>
      </c>
      <c r="U15" s="16" t="e">
        <f t="shared" si="10"/>
        <v>#DIV/0!</v>
      </c>
      <c r="V15" s="16" t="e">
        <f t="shared" si="10"/>
        <v>#DIV/0!</v>
      </c>
      <c r="W15" s="28" t="e">
        <f t="shared" si="10"/>
        <v>#DIV/0!</v>
      </c>
      <c r="X15" s="28" t="e">
        <f t="shared" si="10"/>
        <v>#DIV/0!</v>
      </c>
      <c r="Y15" s="28" t="e">
        <f t="shared" si="10"/>
        <v>#DIV/0!</v>
      </c>
      <c r="Z15" s="28" t="e">
        <f t="shared" si="10"/>
        <v>#DIV/0!</v>
      </c>
      <c r="AA15" s="28" t="e">
        <f t="shared" si="10"/>
        <v>#DIV/0!</v>
      </c>
      <c r="AC15" s="16" t="e">
        <f t="shared" si="11"/>
        <v>#DIV/0!</v>
      </c>
      <c r="AD15" s="16" t="e">
        <f t="shared" si="12"/>
        <v>#DIV/0!</v>
      </c>
      <c r="AE15" s="16" t="e">
        <f t="shared" si="12"/>
        <v>#DIV/0!</v>
      </c>
      <c r="AF15" s="16" t="e">
        <f t="shared" si="12"/>
        <v>#DIV/0!</v>
      </c>
      <c r="AG15" s="16" t="e">
        <f t="shared" si="12"/>
        <v>#DIV/0!</v>
      </c>
      <c r="AH15" s="16" t="e">
        <f t="shared" si="12"/>
        <v>#DIV/0!</v>
      </c>
      <c r="AI15" s="16" t="e">
        <f t="shared" si="12"/>
        <v>#DIV/0!</v>
      </c>
      <c r="AJ15" s="28" t="e">
        <f t="shared" si="12"/>
        <v>#DIV/0!</v>
      </c>
      <c r="AK15" s="28" t="e">
        <f t="shared" si="12"/>
        <v>#DIV/0!</v>
      </c>
      <c r="AL15" s="28" t="e">
        <f t="shared" si="12"/>
        <v>#DIV/0!</v>
      </c>
      <c r="AM15" s="28" t="e">
        <f t="shared" si="12"/>
        <v>#DIV/0!</v>
      </c>
      <c r="AN15" s="28" t="e">
        <f t="shared" si="12"/>
        <v>#DIV/0!</v>
      </c>
    </row>
    <row r="16" spans="2:40">
      <c r="B16" s="18"/>
      <c r="C16" s="10">
        <f>SUM(C11:C15)</f>
        <v>0</v>
      </c>
      <c r="D16" s="10">
        <f t="shared" ref="D16:I16" si="13">SUM(D11:D15)</f>
        <v>0</v>
      </c>
      <c r="E16" s="10">
        <f t="shared" si="13"/>
        <v>0</v>
      </c>
      <c r="F16" s="10">
        <f t="shared" si="13"/>
        <v>0</v>
      </c>
      <c r="G16" s="10">
        <f t="shared" si="13"/>
        <v>0</v>
      </c>
      <c r="H16" s="10">
        <f t="shared" si="13"/>
        <v>0</v>
      </c>
      <c r="I16" s="10">
        <f t="shared" si="13"/>
        <v>0</v>
      </c>
      <c r="J16" s="43">
        <f>SUM(J11:J15)</f>
        <v>0</v>
      </c>
      <c r="K16" s="43">
        <f>SUM(K11:K15)</f>
        <v>0</v>
      </c>
      <c r="L16" s="43">
        <f>SUM(L11:L15)</f>
        <v>0</v>
      </c>
      <c r="M16" s="43">
        <f>SUM(M11:M15)</f>
        <v>0</v>
      </c>
      <c r="N16" s="43">
        <f>SUM(N11:N15)</f>
        <v>0</v>
      </c>
      <c r="O16" s="10">
        <f>SUM(O12:O15)</f>
        <v>0</v>
      </c>
      <c r="Q16" s="16" t="e">
        <f t="shared" si="9"/>
        <v>#DIV/0!</v>
      </c>
      <c r="R16" s="16" t="e">
        <f t="shared" ref="R16:AA16" si="14">(E16/D16)-1</f>
        <v>#DIV/0!</v>
      </c>
      <c r="S16" s="16" t="e">
        <f t="shared" si="14"/>
        <v>#DIV/0!</v>
      </c>
      <c r="T16" s="16" t="e">
        <f t="shared" si="14"/>
        <v>#DIV/0!</v>
      </c>
      <c r="U16" s="16" t="e">
        <f t="shared" si="14"/>
        <v>#DIV/0!</v>
      </c>
      <c r="V16" s="16" t="e">
        <f t="shared" si="14"/>
        <v>#DIV/0!</v>
      </c>
      <c r="W16" s="28" t="e">
        <f t="shared" si="14"/>
        <v>#DIV/0!</v>
      </c>
      <c r="X16" s="28" t="e">
        <f t="shared" si="14"/>
        <v>#DIV/0!</v>
      </c>
      <c r="Y16" s="28" t="e">
        <f t="shared" si="14"/>
        <v>#DIV/0!</v>
      </c>
      <c r="Z16" s="28" t="e">
        <f t="shared" si="14"/>
        <v>#DIV/0!</v>
      </c>
      <c r="AA16" s="28" t="e">
        <f t="shared" si="14"/>
        <v>#DIV/0!</v>
      </c>
      <c r="AC16" s="16" t="e">
        <f t="shared" si="11"/>
        <v>#DIV/0!</v>
      </c>
      <c r="AD16" s="16" t="e">
        <f t="shared" ref="AD16:AN16" si="15">D16/$O16</f>
        <v>#DIV/0!</v>
      </c>
      <c r="AE16" s="16" t="e">
        <f t="shared" si="15"/>
        <v>#DIV/0!</v>
      </c>
      <c r="AF16" s="16" t="e">
        <f t="shared" si="15"/>
        <v>#DIV/0!</v>
      </c>
      <c r="AG16" s="16" t="e">
        <f t="shared" si="15"/>
        <v>#DIV/0!</v>
      </c>
      <c r="AH16" s="16" t="e">
        <f t="shared" si="15"/>
        <v>#DIV/0!</v>
      </c>
      <c r="AI16" s="16" t="e">
        <f t="shared" si="15"/>
        <v>#DIV/0!</v>
      </c>
      <c r="AJ16" s="28" t="e">
        <f t="shared" si="15"/>
        <v>#DIV/0!</v>
      </c>
      <c r="AK16" s="28" t="e">
        <f t="shared" si="15"/>
        <v>#DIV/0!</v>
      </c>
      <c r="AL16" s="28" t="e">
        <f t="shared" si="15"/>
        <v>#DIV/0!</v>
      </c>
      <c r="AM16" s="28" t="e">
        <f t="shared" si="15"/>
        <v>#DIV/0!</v>
      </c>
      <c r="AN16" s="28" t="e">
        <f t="shared" si="15"/>
        <v>#DIV/0!</v>
      </c>
    </row>
    <row r="17" spans="2:40">
      <c r="B17" s="4"/>
      <c r="Q17" s="1"/>
      <c r="R17" s="1"/>
    </row>
    <row r="18" spans="2:40" s="3" customFormat="1"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/>
      <c r="Q18" s="46" t="str">
        <f>CONCATENATE(LEFT(D18,2),"/",LEFT(C18,2))</f>
        <v>02/01</v>
      </c>
      <c r="R18" s="46" t="str">
        <f t="shared" ref="R18:AA18" si="16">CONCATENATE(LEFT(E18,2),"/",LEFT(D18,2))</f>
        <v>03/02</v>
      </c>
      <c r="S18" s="46" t="str">
        <f t="shared" si="16"/>
        <v>04/03</v>
      </c>
      <c r="T18" s="46" t="str">
        <f t="shared" si="16"/>
        <v>05/04</v>
      </c>
      <c r="U18" s="46" t="str">
        <f t="shared" si="16"/>
        <v>06/05</v>
      </c>
      <c r="V18" s="46" t="str">
        <f t="shared" si="16"/>
        <v>07/06</v>
      </c>
      <c r="W18" s="46" t="str">
        <f t="shared" si="16"/>
        <v>08/07</v>
      </c>
      <c r="X18" s="46" t="str">
        <f t="shared" si="16"/>
        <v>09/08</v>
      </c>
      <c r="Y18" s="46" t="str">
        <f t="shared" si="16"/>
        <v>10/09</v>
      </c>
      <c r="Z18" s="46" t="str">
        <f t="shared" si="16"/>
        <v>11/10</v>
      </c>
      <c r="AA18" s="46" t="str">
        <f t="shared" si="16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</row>
    <row r="19" spans="2:40" s="3" customFormat="1">
      <c r="B19" s="31" t="s">
        <v>14</v>
      </c>
      <c r="C19" s="34"/>
      <c r="D19" s="34"/>
      <c r="E19" s="34"/>
      <c r="F19" s="34"/>
      <c r="G19" s="34"/>
      <c r="H19" s="34"/>
      <c r="I19" s="47"/>
      <c r="J19" s="47"/>
      <c r="K19" s="47"/>
      <c r="L19" s="47"/>
      <c r="M19" s="47"/>
      <c r="N19" s="48"/>
      <c r="O19" s="10">
        <f>SUM(C19:N19)</f>
        <v>0</v>
      </c>
      <c r="P19"/>
      <c r="Q19" s="27" t="e">
        <f t="shared" ref="Q19:Q24" si="17">(D19/C19)-1</f>
        <v>#DIV/0!</v>
      </c>
      <c r="R19" s="27" t="e">
        <f t="shared" ref="R19:AA23" si="18">(E19/D19)-1</f>
        <v>#DIV/0!</v>
      </c>
      <c r="S19" s="27" t="e">
        <f t="shared" si="18"/>
        <v>#DIV/0!</v>
      </c>
      <c r="T19" s="27" t="e">
        <f t="shared" si="18"/>
        <v>#DIV/0!</v>
      </c>
      <c r="U19" s="27" t="e">
        <f t="shared" si="18"/>
        <v>#DIV/0!</v>
      </c>
      <c r="V19" s="59" t="e">
        <f t="shared" si="18"/>
        <v>#DIV/0!</v>
      </c>
      <c r="W19" s="59" t="e">
        <f t="shared" si="18"/>
        <v>#DIV/0!</v>
      </c>
      <c r="X19" s="59" t="e">
        <f t="shared" si="18"/>
        <v>#DIV/0!</v>
      </c>
      <c r="Y19" s="59" t="e">
        <f t="shared" si="18"/>
        <v>#DIV/0!</v>
      </c>
      <c r="Z19" s="59" t="e">
        <f t="shared" si="18"/>
        <v>#DIV/0!</v>
      </c>
      <c r="AA19" s="59" t="e">
        <f t="shared" si="18"/>
        <v>#DIV/0!</v>
      </c>
      <c r="AB19" s="271"/>
      <c r="AC19" s="27" t="e">
        <f t="shared" ref="AC19:AC24" si="19">C19/$O19</f>
        <v>#DIV/0!</v>
      </c>
      <c r="AD19" s="27" t="e">
        <f t="shared" ref="AD19:AN23" si="20">D19/$O19</f>
        <v>#DIV/0!</v>
      </c>
      <c r="AE19" s="27" t="e">
        <f t="shared" si="20"/>
        <v>#DIV/0!</v>
      </c>
      <c r="AF19" s="27" t="e">
        <f t="shared" si="20"/>
        <v>#DIV/0!</v>
      </c>
      <c r="AG19" s="27" t="e">
        <f t="shared" si="20"/>
        <v>#DIV/0!</v>
      </c>
      <c r="AH19" s="27" t="e">
        <f t="shared" si="20"/>
        <v>#DIV/0!</v>
      </c>
      <c r="AI19" s="59" t="e">
        <f t="shared" si="20"/>
        <v>#DIV/0!</v>
      </c>
      <c r="AJ19" s="59" t="e">
        <f t="shared" si="20"/>
        <v>#DIV/0!</v>
      </c>
      <c r="AK19" s="59" t="e">
        <f t="shared" si="20"/>
        <v>#DIV/0!</v>
      </c>
      <c r="AL19" s="59" t="e">
        <f t="shared" si="20"/>
        <v>#DIV/0!</v>
      </c>
      <c r="AM19" s="59" t="e">
        <f t="shared" si="20"/>
        <v>#DIV/0!</v>
      </c>
      <c r="AN19" s="59" t="e">
        <f t="shared" si="20"/>
        <v>#DIV/0!</v>
      </c>
    </row>
    <row r="20" spans="2:40">
      <c r="B20" s="17" t="s">
        <v>15</v>
      </c>
      <c r="C20" s="54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29"/>
      <c r="J20" s="29"/>
      <c r="K20" s="29"/>
      <c r="L20" s="29"/>
      <c r="M20" s="29"/>
      <c r="N20" s="22"/>
      <c r="O20" s="10">
        <f>SUM(C20:N20)</f>
        <v>0</v>
      </c>
      <c r="Q20" s="27" t="e">
        <f t="shared" si="17"/>
        <v>#DIV/0!</v>
      </c>
      <c r="R20" s="27" t="e">
        <f t="shared" si="18"/>
        <v>#DIV/0!</v>
      </c>
      <c r="S20" s="27" t="e">
        <f t="shared" si="18"/>
        <v>#DIV/0!</v>
      </c>
      <c r="T20" s="27" t="e">
        <f t="shared" si="18"/>
        <v>#DIV/0!</v>
      </c>
      <c r="U20" s="27" t="e">
        <f t="shared" si="18"/>
        <v>#DIV/0!</v>
      </c>
      <c r="V20" s="59" t="e">
        <f t="shared" si="18"/>
        <v>#DIV/0!</v>
      </c>
      <c r="W20" s="59" t="e">
        <f t="shared" si="18"/>
        <v>#DIV/0!</v>
      </c>
      <c r="X20" s="59" t="e">
        <f t="shared" si="18"/>
        <v>#DIV/0!</v>
      </c>
      <c r="Y20" s="59" t="e">
        <f t="shared" si="18"/>
        <v>#DIV/0!</v>
      </c>
      <c r="Z20" s="59" t="e">
        <f t="shared" si="18"/>
        <v>#DIV/0!</v>
      </c>
      <c r="AA20" s="59" t="e">
        <f t="shared" si="18"/>
        <v>#DIV/0!</v>
      </c>
      <c r="AC20" s="27" t="e">
        <f t="shared" si="19"/>
        <v>#DIV/0!</v>
      </c>
      <c r="AD20" s="27" t="e">
        <f t="shared" si="20"/>
        <v>#DIV/0!</v>
      </c>
      <c r="AE20" s="27" t="e">
        <f t="shared" si="20"/>
        <v>#DIV/0!</v>
      </c>
      <c r="AF20" s="27" t="e">
        <f t="shared" si="20"/>
        <v>#DIV/0!</v>
      </c>
      <c r="AG20" s="27" t="e">
        <f t="shared" si="20"/>
        <v>#DIV/0!</v>
      </c>
      <c r="AH20" s="27" t="e">
        <f t="shared" si="20"/>
        <v>#DIV/0!</v>
      </c>
      <c r="AI20" s="59" t="e">
        <f t="shared" si="20"/>
        <v>#DIV/0!</v>
      </c>
      <c r="AJ20" s="59" t="e">
        <f t="shared" si="20"/>
        <v>#DIV/0!</v>
      </c>
      <c r="AK20" s="59" t="e">
        <f t="shared" si="20"/>
        <v>#DIV/0!</v>
      </c>
      <c r="AL20" s="59" t="e">
        <f t="shared" si="20"/>
        <v>#DIV/0!</v>
      </c>
      <c r="AM20" s="59" t="e">
        <f t="shared" si="20"/>
        <v>#DIV/0!</v>
      </c>
      <c r="AN20" s="59" t="e">
        <f t="shared" si="20"/>
        <v>#DIV/0!</v>
      </c>
    </row>
    <row r="21" spans="2:40">
      <c r="B21" s="18" t="s">
        <v>16</v>
      </c>
      <c r="C21" s="54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29"/>
      <c r="J21" s="29"/>
      <c r="K21" s="29"/>
      <c r="L21" s="29"/>
      <c r="M21" s="29"/>
      <c r="N21" s="22"/>
      <c r="O21" s="10">
        <f>SUM(C21:N21)</f>
        <v>0</v>
      </c>
      <c r="Q21" s="27" t="e">
        <f t="shared" si="17"/>
        <v>#DIV/0!</v>
      </c>
      <c r="R21" s="27" t="e">
        <f t="shared" si="18"/>
        <v>#DIV/0!</v>
      </c>
      <c r="S21" s="27" t="e">
        <f t="shared" si="18"/>
        <v>#DIV/0!</v>
      </c>
      <c r="T21" s="27" t="e">
        <f t="shared" si="18"/>
        <v>#DIV/0!</v>
      </c>
      <c r="U21" s="27" t="e">
        <f t="shared" si="18"/>
        <v>#DIV/0!</v>
      </c>
      <c r="V21" s="59" t="e">
        <f t="shared" si="18"/>
        <v>#DIV/0!</v>
      </c>
      <c r="W21" s="59" t="e">
        <f t="shared" si="18"/>
        <v>#DIV/0!</v>
      </c>
      <c r="X21" s="59" t="e">
        <f t="shared" si="18"/>
        <v>#DIV/0!</v>
      </c>
      <c r="Y21" s="59" t="e">
        <f t="shared" si="18"/>
        <v>#DIV/0!</v>
      </c>
      <c r="Z21" s="59" t="e">
        <f t="shared" si="18"/>
        <v>#DIV/0!</v>
      </c>
      <c r="AA21" s="59" t="e">
        <f t="shared" si="18"/>
        <v>#DIV/0!</v>
      </c>
      <c r="AC21" s="27" t="e">
        <f t="shared" si="19"/>
        <v>#DIV/0!</v>
      </c>
      <c r="AD21" s="27" t="e">
        <f t="shared" si="20"/>
        <v>#DIV/0!</v>
      </c>
      <c r="AE21" s="27" t="e">
        <f t="shared" si="20"/>
        <v>#DIV/0!</v>
      </c>
      <c r="AF21" s="27" t="e">
        <f t="shared" si="20"/>
        <v>#DIV/0!</v>
      </c>
      <c r="AG21" s="27" t="e">
        <f t="shared" si="20"/>
        <v>#DIV/0!</v>
      </c>
      <c r="AH21" s="27" t="e">
        <f t="shared" si="20"/>
        <v>#DIV/0!</v>
      </c>
      <c r="AI21" s="59" t="e">
        <f t="shared" si="20"/>
        <v>#DIV/0!</v>
      </c>
      <c r="AJ21" s="59" t="e">
        <f t="shared" si="20"/>
        <v>#DIV/0!</v>
      </c>
      <c r="AK21" s="59" t="e">
        <f t="shared" si="20"/>
        <v>#DIV/0!</v>
      </c>
      <c r="AL21" s="59" t="e">
        <f t="shared" si="20"/>
        <v>#DIV/0!</v>
      </c>
      <c r="AM21" s="59" t="e">
        <f t="shared" si="20"/>
        <v>#DIV/0!</v>
      </c>
      <c r="AN21" s="59" t="e">
        <f t="shared" si="20"/>
        <v>#DIV/0!</v>
      </c>
    </row>
    <row r="22" spans="2:40">
      <c r="B22" s="18" t="s">
        <v>17</v>
      </c>
      <c r="C22" s="54"/>
      <c r="D22" s="30"/>
      <c r="E22" s="30"/>
      <c r="F22" s="30"/>
      <c r="G22" s="30"/>
      <c r="H22" s="30"/>
      <c r="I22" s="29"/>
      <c r="J22" s="29"/>
      <c r="K22" s="29"/>
      <c r="L22" s="29"/>
      <c r="M22" s="29"/>
      <c r="N22" s="22"/>
      <c r="O22" s="10">
        <f>SUM(C22:N22)</f>
        <v>0</v>
      </c>
      <c r="Q22" s="27" t="e">
        <f t="shared" si="17"/>
        <v>#DIV/0!</v>
      </c>
      <c r="R22" s="27" t="e">
        <f t="shared" si="18"/>
        <v>#DIV/0!</v>
      </c>
      <c r="S22" s="27" t="e">
        <f t="shared" si="18"/>
        <v>#DIV/0!</v>
      </c>
      <c r="T22" s="27" t="e">
        <f t="shared" si="18"/>
        <v>#DIV/0!</v>
      </c>
      <c r="U22" s="27" t="e">
        <f t="shared" si="18"/>
        <v>#DIV/0!</v>
      </c>
      <c r="V22" s="59" t="e">
        <f t="shared" si="18"/>
        <v>#DIV/0!</v>
      </c>
      <c r="W22" s="59" t="e">
        <f t="shared" si="18"/>
        <v>#DIV/0!</v>
      </c>
      <c r="X22" s="59" t="e">
        <f t="shared" si="18"/>
        <v>#DIV/0!</v>
      </c>
      <c r="Y22" s="59" t="e">
        <f t="shared" si="18"/>
        <v>#DIV/0!</v>
      </c>
      <c r="Z22" s="59" t="e">
        <f t="shared" si="18"/>
        <v>#DIV/0!</v>
      </c>
      <c r="AA22" s="59" t="e">
        <f t="shared" si="18"/>
        <v>#DIV/0!</v>
      </c>
      <c r="AC22" s="27" t="e">
        <f t="shared" si="19"/>
        <v>#DIV/0!</v>
      </c>
      <c r="AD22" s="27" t="e">
        <f t="shared" si="20"/>
        <v>#DIV/0!</v>
      </c>
      <c r="AE22" s="27" t="e">
        <f t="shared" si="20"/>
        <v>#DIV/0!</v>
      </c>
      <c r="AF22" s="27" t="e">
        <f t="shared" si="20"/>
        <v>#DIV/0!</v>
      </c>
      <c r="AG22" s="27" t="e">
        <f t="shared" si="20"/>
        <v>#DIV/0!</v>
      </c>
      <c r="AH22" s="27" t="e">
        <f t="shared" si="20"/>
        <v>#DIV/0!</v>
      </c>
      <c r="AI22" s="59" t="e">
        <f t="shared" si="20"/>
        <v>#DIV/0!</v>
      </c>
      <c r="AJ22" s="59" t="e">
        <f t="shared" si="20"/>
        <v>#DIV/0!</v>
      </c>
      <c r="AK22" s="59" t="e">
        <f t="shared" si="20"/>
        <v>#DIV/0!</v>
      </c>
      <c r="AL22" s="59" t="e">
        <f t="shared" si="20"/>
        <v>#DIV/0!</v>
      </c>
      <c r="AM22" s="59" t="e">
        <f t="shared" si="20"/>
        <v>#DIV/0!</v>
      </c>
      <c r="AN22" s="59" t="e">
        <f t="shared" si="20"/>
        <v>#DIV/0!</v>
      </c>
    </row>
    <row r="23" spans="2:40">
      <c r="B23" s="19" t="s">
        <v>18</v>
      </c>
      <c r="C23" s="55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3"/>
      <c r="J23" s="13"/>
      <c r="K23" s="13"/>
      <c r="L23" s="13"/>
      <c r="M23" s="13"/>
      <c r="N23" s="23"/>
      <c r="O23" s="15">
        <f>SUM(C23:N23)</f>
        <v>0</v>
      </c>
      <c r="Q23" s="28" t="e">
        <f t="shared" si="17"/>
        <v>#DIV/0!</v>
      </c>
      <c r="R23" s="28" t="e">
        <f t="shared" si="18"/>
        <v>#DIV/0!</v>
      </c>
      <c r="S23" s="28" t="e">
        <f t="shared" si="18"/>
        <v>#DIV/0!</v>
      </c>
      <c r="T23" s="28" t="e">
        <f t="shared" si="18"/>
        <v>#DIV/0!</v>
      </c>
      <c r="U23" s="28" t="e">
        <f t="shared" si="18"/>
        <v>#DIV/0!</v>
      </c>
      <c r="V23" s="60" t="e">
        <f t="shared" si="18"/>
        <v>#DIV/0!</v>
      </c>
      <c r="W23" s="60" t="e">
        <f t="shared" si="18"/>
        <v>#DIV/0!</v>
      </c>
      <c r="X23" s="60" t="e">
        <f t="shared" si="18"/>
        <v>#DIV/0!</v>
      </c>
      <c r="Y23" s="60" t="e">
        <f t="shared" si="18"/>
        <v>#DIV/0!</v>
      </c>
      <c r="Z23" s="60" t="e">
        <f t="shared" si="18"/>
        <v>#DIV/0!</v>
      </c>
      <c r="AA23" s="60" t="e">
        <f t="shared" si="18"/>
        <v>#DIV/0!</v>
      </c>
      <c r="AC23" s="28" t="e">
        <f t="shared" si="19"/>
        <v>#DIV/0!</v>
      </c>
      <c r="AD23" s="28" t="e">
        <f t="shared" si="20"/>
        <v>#DIV/0!</v>
      </c>
      <c r="AE23" s="28" t="e">
        <f t="shared" si="20"/>
        <v>#DIV/0!</v>
      </c>
      <c r="AF23" s="28" t="e">
        <f t="shared" si="20"/>
        <v>#DIV/0!</v>
      </c>
      <c r="AG23" s="28" t="e">
        <f t="shared" si="20"/>
        <v>#DIV/0!</v>
      </c>
      <c r="AH23" s="28" t="e">
        <f t="shared" si="20"/>
        <v>#DIV/0!</v>
      </c>
      <c r="AI23" s="60" t="e">
        <f t="shared" si="20"/>
        <v>#DIV/0!</v>
      </c>
      <c r="AJ23" s="60" t="e">
        <f t="shared" si="20"/>
        <v>#DIV/0!</v>
      </c>
      <c r="AK23" s="60" t="e">
        <f t="shared" si="20"/>
        <v>#DIV/0!</v>
      </c>
      <c r="AL23" s="60" t="e">
        <f t="shared" si="20"/>
        <v>#DIV/0!</v>
      </c>
      <c r="AM23" s="60" t="e">
        <f t="shared" si="20"/>
        <v>#DIV/0!</v>
      </c>
      <c r="AN23" s="60" t="e">
        <f t="shared" si="20"/>
        <v>#DIV/0!</v>
      </c>
    </row>
    <row r="24" spans="2:40">
      <c r="B24" s="42"/>
      <c r="C24" s="43">
        <f t="shared" ref="C24:N24" si="21">SUM(C19:C23)</f>
        <v>0</v>
      </c>
      <c r="D24" s="43">
        <f t="shared" si="21"/>
        <v>0</v>
      </c>
      <c r="E24" s="43">
        <f t="shared" si="21"/>
        <v>0</v>
      </c>
      <c r="F24" s="43">
        <f t="shared" si="21"/>
        <v>0</v>
      </c>
      <c r="G24" s="43">
        <f t="shared" si="21"/>
        <v>0</v>
      </c>
      <c r="H24" s="43">
        <f t="shared" si="21"/>
        <v>0</v>
      </c>
      <c r="I24" s="43">
        <f t="shared" si="21"/>
        <v>0</v>
      </c>
      <c r="J24" s="43">
        <f t="shared" si="21"/>
        <v>0</v>
      </c>
      <c r="K24" s="43">
        <f t="shared" si="21"/>
        <v>0</v>
      </c>
      <c r="L24" s="43">
        <f t="shared" si="21"/>
        <v>0</v>
      </c>
      <c r="M24" s="43">
        <f t="shared" si="21"/>
        <v>0</v>
      </c>
      <c r="N24" s="44">
        <f t="shared" si="21"/>
        <v>0</v>
      </c>
      <c r="O24" s="43">
        <f>SUM(O20:O23)</f>
        <v>0</v>
      </c>
      <c r="P24" s="10"/>
      <c r="Q24" s="28" t="e">
        <f t="shared" si="17"/>
        <v>#DIV/0!</v>
      </c>
      <c r="R24" s="28" t="e">
        <f t="shared" ref="R24:AA24" si="22">(E24/D24)-1</f>
        <v>#DIV/0!</v>
      </c>
      <c r="S24" s="28" t="e">
        <f t="shared" si="22"/>
        <v>#DIV/0!</v>
      </c>
      <c r="T24" s="28" t="e">
        <f t="shared" si="22"/>
        <v>#DIV/0!</v>
      </c>
      <c r="U24" s="28" t="e">
        <f t="shared" si="22"/>
        <v>#DIV/0!</v>
      </c>
      <c r="V24" s="60" t="e">
        <f t="shared" si="22"/>
        <v>#DIV/0!</v>
      </c>
      <c r="W24" s="60" t="e">
        <f t="shared" si="22"/>
        <v>#DIV/0!</v>
      </c>
      <c r="X24" s="60" t="e">
        <f t="shared" si="22"/>
        <v>#DIV/0!</v>
      </c>
      <c r="Y24" s="60" t="e">
        <f t="shared" si="22"/>
        <v>#DIV/0!</v>
      </c>
      <c r="Z24" s="60" t="e">
        <f t="shared" si="22"/>
        <v>#DIV/0!</v>
      </c>
      <c r="AA24" s="60" t="e">
        <f t="shared" si="22"/>
        <v>#DIV/0!</v>
      </c>
      <c r="AC24" s="28" t="e">
        <f t="shared" si="19"/>
        <v>#DIV/0!</v>
      </c>
      <c r="AD24" s="28" t="e">
        <f t="shared" ref="AD24:AN24" si="23">D24/$O24</f>
        <v>#DIV/0!</v>
      </c>
      <c r="AE24" s="28" t="e">
        <f t="shared" si="23"/>
        <v>#DIV/0!</v>
      </c>
      <c r="AF24" s="28" t="e">
        <f t="shared" si="23"/>
        <v>#DIV/0!</v>
      </c>
      <c r="AG24" s="28" t="e">
        <f t="shared" si="23"/>
        <v>#DIV/0!</v>
      </c>
      <c r="AH24" s="28" t="e">
        <f t="shared" si="23"/>
        <v>#DIV/0!</v>
      </c>
      <c r="AI24" s="60" t="e">
        <f t="shared" si="23"/>
        <v>#DIV/0!</v>
      </c>
      <c r="AJ24" s="60" t="e">
        <f t="shared" si="23"/>
        <v>#DIV/0!</v>
      </c>
      <c r="AK24" s="60" t="e">
        <f t="shared" si="23"/>
        <v>#DIV/0!</v>
      </c>
      <c r="AL24" s="60" t="e">
        <f t="shared" si="23"/>
        <v>#DIV/0!</v>
      </c>
      <c r="AM24" s="60" t="e">
        <f t="shared" si="23"/>
        <v>#DIV/0!</v>
      </c>
      <c r="AN24" s="60" t="e">
        <f t="shared" si="23"/>
        <v>#DIV/0!</v>
      </c>
    </row>
    <row r="25" spans="2:40">
      <c r="B25" s="4"/>
      <c r="L25" s="1"/>
      <c r="Q25" s="1"/>
      <c r="R25" s="1"/>
    </row>
    <row r="26" spans="2:40">
      <c r="B26" s="40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65</v>
      </c>
      <c r="Q26" s="1"/>
      <c r="R26" s="1"/>
    </row>
    <row r="27" spans="2:40">
      <c r="B27" s="4" t="s">
        <v>14</v>
      </c>
      <c r="C27" s="7" t="e">
        <f t="shared" ref="C27:O27" si="24">(C11/C3)-1</f>
        <v>#DIV/0!</v>
      </c>
      <c r="D27" s="7" t="e">
        <f t="shared" si="24"/>
        <v>#DIV/0!</v>
      </c>
      <c r="E27" s="7" t="e">
        <f t="shared" si="24"/>
        <v>#DIV/0!</v>
      </c>
      <c r="F27" s="7" t="e">
        <f t="shared" si="24"/>
        <v>#DIV/0!</v>
      </c>
      <c r="G27" s="7" t="e">
        <f t="shared" si="24"/>
        <v>#DIV/0!</v>
      </c>
      <c r="H27" s="7" t="e">
        <f t="shared" si="24"/>
        <v>#DIV/0!</v>
      </c>
      <c r="I27" s="7" t="e">
        <f t="shared" si="24"/>
        <v>#DIV/0!</v>
      </c>
      <c r="J27" s="9" t="e">
        <f t="shared" si="24"/>
        <v>#DIV/0!</v>
      </c>
      <c r="K27" s="9" t="e">
        <f t="shared" si="24"/>
        <v>#DIV/0!</v>
      </c>
      <c r="L27" s="9" t="e">
        <f t="shared" si="24"/>
        <v>#DIV/0!</v>
      </c>
      <c r="M27" s="9" t="e">
        <f t="shared" si="24"/>
        <v>#DIV/0!</v>
      </c>
      <c r="N27" s="66" t="e">
        <f t="shared" si="24"/>
        <v>#DIV/0!</v>
      </c>
      <c r="O27" s="9" t="e">
        <f t="shared" si="24"/>
        <v>#DIV/0!</v>
      </c>
      <c r="P27" s="9" t="e">
        <f t="shared" ref="P27:P32" si="25">(SUM(J11:N11)/SUM(J3:N3))-1</f>
        <v>#DIV/0!</v>
      </c>
      <c r="Q27" s="1"/>
      <c r="R27" s="1"/>
    </row>
    <row r="28" spans="2:40">
      <c r="B28" s="5" t="s">
        <v>15</v>
      </c>
      <c r="C28" s="7" t="e">
        <f t="shared" ref="C28:N28" si="26">(C12/C4)-1</f>
        <v>#DIV/0!</v>
      </c>
      <c r="D28" s="7" t="e">
        <f t="shared" si="26"/>
        <v>#DIV/0!</v>
      </c>
      <c r="E28" s="7" t="e">
        <f t="shared" si="26"/>
        <v>#DIV/0!</v>
      </c>
      <c r="F28" s="7" t="e">
        <f t="shared" si="26"/>
        <v>#DIV/0!</v>
      </c>
      <c r="G28" s="7" t="e">
        <f t="shared" si="26"/>
        <v>#DIV/0!</v>
      </c>
      <c r="H28" s="7" t="e">
        <f t="shared" si="26"/>
        <v>#DIV/0!</v>
      </c>
      <c r="I28" s="7" t="e">
        <f t="shared" si="26"/>
        <v>#DIV/0!</v>
      </c>
      <c r="J28" s="9" t="e">
        <f t="shared" si="26"/>
        <v>#DIV/0!</v>
      </c>
      <c r="K28" s="9" t="e">
        <f t="shared" si="26"/>
        <v>#DIV/0!</v>
      </c>
      <c r="L28" s="9" t="e">
        <f t="shared" si="26"/>
        <v>#DIV/0!</v>
      </c>
      <c r="M28" s="9" t="e">
        <f t="shared" si="26"/>
        <v>#DIV/0!</v>
      </c>
      <c r="N28" s="66" t="e">
        <f t="shared" si="26"/>
        <v>#DIV/0!</v>
      </c>
      <c r="O28" s="9" t="e">
        <f>(O12/O4)-1</f>
        <v>#DIV/0!</v>
      </c>
      <c r="P28" s="9" t="e">
        <f t="shared" si="25"/>
        <v>#DIV/0!</v>
      </c>
      <c r="Q28" s="1"/>
      <c r="R28" s="1"/>
    </row>
    <row r="29" spans="2:40">
      <c r="B29" s="4" t="s">
        <v>16</v>
      </c>
      <c r="C29" s="7" t="e">
        <f t="shared" ref="C29:N29" si="27">(C13/C5)-1</f>
        <v>#DIV/0!</v>
      </c>
      <c r="D29" s="7" t="e">
        <f t="shared" si="27"/>
        <v>#DIV/0!</v>
      </c>
      <c r="E29" s="7" t="e">
        <f t="shared" si="27"/>
        <v>#DIV/0!</v>
      </c>
      <c r="F29" s="7" t="e">
        <f t="shared" si="27"/>
        <v>#DIV/0!</v>
      </c>
      <c r="G29" s="7" t="e">
        <f t="shared" si="27"/>
        <v>#DIV/0!</v>
      </c>
      <c r="H29" s="7" t="e">
        <f t="shared" si="27"/>
        <v>#DIV/0!</v>
      </c>
      <c r="I29" s="7" t="e">
        <f t="shared" si="27"/>
        <v>#DIV/0!</v>
      </c>
      <c r="J29" s="9" t="e">
        <f t="shared" si="27"/>
        <v>#DIV/0!</v>
      </c>
      <c r="K29" s="9" t="e">
        <f t="shared" si="27"/>
        <v>#DIV/0!</v>
      </c>
      <c r="L29" s="9" t="e">
        <f t="shared" si="27"/>
        <v>#DIV/0!</v>
      </c>
      <c r="M29" s="9" t="e">
        <f t="shared" si="27"/>
        <v>#DIV/0!</v>
      </c>
      <c r="N29" s="66" t="e">
        <f t="shared" si="27"/>
        <v>#DIV/0!</v>
      </c>
      <c r="O29" s="9" t="e">
        <f>(O13/O5)-1</f>
        <v>#DIV/0!</v>
      </c>
      <c r="P29" s="9" t="e">
        <f t="shared" si="25"/>
        <v>#DIV/0!</v>
      </c>
      <c r="R29" s="1"/>
    </row>
    <row r="30" spans="2:40">
      <c r="B30" s="4" t="s">
        <v>17</v>
      </c>
      <c r="C30" s="7" t="e">
        <f t="shared" ref="C30:N30" si="28">(C14/C6)-1</f>
        <v>#DIV/0!</v>
      </c>
      <c r="D30" s="7" t="e">
        <f t="shared" si="28"/>
        <v>#DIV/0!</v>
      </c>
      <c r="E30" s="7" t="e">
        <f t="shared" si="28"/>
        <v>#DIV/0!</v>
      </c>
      <c r="F30" s="7" t="e">
        <f t="shared" si="28"/>
        <v>#DIV/0!</v>
      </c>
      <c r="G30" s="7" t="e">
        <f t="shared" si="28"/>
        <v>#DIV/0!</v>
      </c>
      <c r="H30" s="7" t="e">
        <f t="shared" si="28"/>
        <v>#DIV/0!</v>
      </c>
      <c r="I30" s="7" t="e">
        <f t="shared" si="28"/>
        <v>#DIV/0!</v>
      </c>
      <c r="J30" s="9" t="e">
        <f t="shared" si="28"/>
        <v>#DIV/0!</v>
      </c>
      <c r="K30" s="9" t="e">
        <f t="shared" si="28"/>
        <v>#DIV/0!</v>
      </c>
      <c r="L30" s="9" t="e">
        <f t="shared" si="28"/>
        <v>#DIV/0!</v>
      </c>
      <c r="M30" s="9" t="e">
        <f t="shared" si="28"/>
        <v>#DIV/0!</v>
      </c>
      <c r="N30" s="66" t="e">
        <f t="shared" si="28"/>
        <v>#DIV/0!</v>
      </c>
      <c r="O30" s="9" t="e">
        <f>(O14/O6)-1</f>
        <v>#DIV/0!</v>
      </c>
      <c r="P30" s="9" t="e">
        <f t="shared" si="25"/>
        <v>#DIV/0!</v>
      </c>
      <c r="R30" s="1"/>
    </row>
    <row r="31" spans="2:40">
      <c r="B31" s="12" t="s">
        <v>18</v>
      </c>
      <c r="C31" s="37" t="e">
        <f t="shared" ref="C31:N32" si="29">(C15/C7)-1</f>
        <v>#DIV/0!</v>
      </c>
      <c r="D31" s="37" t="e">
        <f t="shared" si="29"/>
        <v>#DIV/0!</v>
      </c>
      <c r="E31" s="37" t="e">
        <f t="shared" si="29"/>
        <v>#DIV/0!</v>
      </c>
      <c r="F31" s="37" t="e">
        <f t="shared" si="29"/>
        <v>#DIV/0!</v>
      </c>
      <c r="G31" s="37" t="e">
        <f t="shared" si="29"/>
        <v>#DIV/0!</v>
      </c>
      <c r="H31" s="37" t="e">
        <f t="shared" si="29"/>
        <v>#DIV/0!</v>
      </c>
      <c r="I31" s="37" t="e">
        <f t="shared" si="29"/>
        <v>#DIV/0!</v>
      </c>
      <c r="J31" s="38" t="e">
        <f t="shared" si="29"/>
        <v>#DIV/0!</v>
      </c>
      <c r="K31" s="38" t="e">
        <f t="shared" si="29"/>
        <v>#DIV/0!</v>
      </c>
      <c r="L31" s="38" t="e">
        <f t="shared" si="29"/>
        <v>#DIV/0!</v>
      </c>
      <c r="M31" s="38" t="e">
        <f t="shared" si="29"/>
        <v>#DIV/0!</v>
      </c>
      <c r="N31" s="67" t="e">
        <f t="shared" si="29"/>
        <v>#DIV/0!</v>
      </c>
      <c r="O31" s="38" t="e">
        <f>(O15/O7)-1</f>
        <v>#DIV/0!</v>
      </c>
      <c r="P31" s="38" t="e">
        <f t="shared" si="25"/>
        <v>#DIV/0!</v>
      </c>
      <c r="Q31" s="1"/>
      <c r="R31" s="1"/>
    </row>
    <row r="32" spans="2:40">
      <c r="B32" s="4"/>
      <c r="C32" s="37" t="e">
        <f t="shared" si="29"/>
        <v>#DIV/0!</v>
      </c>
      <c r="D32" s="37" t="e">
        <f t="shared" si="29"/>
        <v>#DIV/0!</v>
      </c>
      <c r="E32" s="37" t="e">
        <f t="shared" si="29"/>
        <v>#DIV/0!</v>
      </c>
      <c r="F32" s="37" t="e">
        <f t="shared" si="29"/>
        <v>#DIV/0!</v>
      </c>
      <c r="G32" s="37" t="e">
        <f t="shared" si="29"/>
        <v>#DIV/0!</v>
      </c>
      <c r="H32" s="37" t="e">
        <f t="shared" si="29"/>
        <v>#DIV/0!</v>
      </c>
      <c r="I32" s="37" t="e">
        <f t="shared" si="29"/>
        <v>#DIV/0!</v>
      </c>
      <c r="J32" s="38" t="e">
        <f t="shared" si="29"/>
        <v>#DIV/0!</v>
      </c>
      <c r="K32" s="38" t="e">
        <f t="shared" si="29"/>
        <v>#DIV/0!</v>
      </c>
      <c r="L32" s="38" t="e">
        <f t="shared" si="29"/>
        <v>#DIV/0!</v>
      </c>
      <c r="M32" s="38" t="e">
        <f t="shared" si="29"/>
        <v>#DIV/0!</v>
      </c>
      <c r="N32" s="67" t="e">
        <f t="shared" si="29"/>
        <v>#DIV/0!</v>
      </c>
      <c r="O32" s="38" t="e">
        <f>(O16/O8)-1</f>
        <v>#DIV/0!</v>
      </c>
      <c r="P32" s="38" t="e">
        <f t="shared" si="25"/>
        <v>#DIV/0!</v>
      </c>
      <c r="Q32" s="1"/>
      <c r="R32" s="1"/>
    </row>
    <row r="33" spans="2:18">
      <c r="B33" s="4"/>
      <c r="L33" s="1"/>
      <c r="Q33" s="1"/>
      <c r="R33" s="1"/>
    </row>
    <row r="34" spans="2:18">
      <c r="B34" s="39" t="s">
        <v>60</v>
      </c>
      <c r="C34" s="39" t="s">
        <v>46</v>
      </c>
      <c r="D34" s="39" t="s">
        <v>47</v>
      </c>
      <c r="E34" s="39" t="s">
        <v>48</v>
      </c>
      <c r="F34" s="39" t="s">
        <v>49</v>
      </c>
      <c r="G34" s="39" t="s">
        <v>50</v>
      </c>
      <c r="H34" s="39" t="s">
        <v>51</v>
      </c>
      <c r="I34" s="45"/>
      <c r="J34" s="45"/>
      <c r="K34" s="45"/>
      <c r="L34" s="45"/>
      <c r="M34" s="45"/>
      <c r="N34" s="69"/>
      <c r="O34" s="39" t="s">
        <v>61</v>
      </c>
      <c r="Q34" s="1"/>
      <c r="R34" s="1"/>
    </row>
    <row r="35" spans="2:18">
      <c r="B35" s="5" t="s">
        <v>14</v>
      </c>
      <c r="C35" s="9" t="e">
        <f t="shared" ref="C35:H40" si="30">(C19/C11)-1</f>
        <v>#DIV/0!</v>
      </c>
      <c r="D35" s="9" t="e">
        <f t="shared" si="30"/>
        <v>#DIV/0!</v>
      </c>
      <c r="E35" s="9" t="e">
        <f t="shared" si="30"/>
        <v>#DIV/0!</v>
      </c>
      <c r="F35" s="9" t="e">
        <f t="shared" si="30"/>
        <v>#DIV/0!</v>
      </c>
      <c r="G35" s="9" t="e">
        <f t="shared" si="30"/>
        <v>#DIV/0!</v>
      </c>
      <c r="H35" s="9" t="e">
        <f t="shared" si="30"/>
        <v>#DIV/0!</v>
      </c>
      <c r="I35" s="57"/>
      <c r="J35" s="57"/>
      <c r="K35" s="57"/>
      <c r="L35" s="57"/>
      <c r="M35" s="57"/>
      <c r="N35" s="71"/>
      <c r="O35" s="9" t="e">
        <f t="shared" ref="O35:O40" si="31">(SUM(C19:H19)/SUM(C11:H11))-1</f>
        <v>#DIV/0!</v>
      </c>
      <c r="Q35" s="1"/>
      <c r="R35" s="1"/>
    </row>
    <row r="36" spans="2:18">
      <c r="B36" s="5" t="s">
        <v>15</v>
      </c>
      <c r="C36" s="9" t="e">
        <f t="shared" si="30"/>
        <v>#DIV/0!</v>
      </c>
      <c r="D36" s="9" t="e">
        <f t="shared" si="30"/>
        <v>#DIV/0!</v>
      </c>
      <c r="E36" s="9" t="e">
        <f t="shared" si="30"/>
        <v>#DIV/0!</v>
      </c>
      <c r="F36" s="9" t="e">
        <f t="shared" si="30"/>
        <v>#DIV/0!</v>
      </c>
      <c r="G36" s="9" t="e">
        <f t="shared" si="30"/>
        <v>#DIV/0!</v>
      </c>
      <c r="H36" s="9" t="e">
        <f t="shared" si="30"/>
        <v>#DIV/0!</v>
      </c>
      <c r="I36" s="57"/>
      <c r="J36" s="57"/>
      <c r="K36" s="57"/>
      <c r="L36" s="57"/>
      <c r="M36" s="57"/>
      <c r="N36" s="71"/>
      <c r="O36" s="9" t="e">
        <f t="shared" si="31"/>
        <v>#DIV/0!</v>
      </c>
      <c r="Q36" s="1"/>
      <c r="R36" s="1"/>
    </row>
    <row r="37" spans="2:18">
      <c r="B37" s="4" t="s">
        <v>16</v>
      </c>
      <c r="C37" s="9" t="e">
        <f t="shared" si="30"/>
        <v>#DIV/0!</v>
      </c>
      <c r="D37" s="9" t="e">
        <f t="shared" si="30"/>
        <v>#DIV/0!</v>
      </c>
      <c r="E37" s="9" t="e">
        <f t="shared" si="30"/>
        <v>#DIV/0!</v>
      </c>
      <c r="F37" s="9" t="e">
        <f t="shared" si="30"/>
        <v>#DIV/0!</v>
      </c>
      <c r="G37" s="9" t="e">
        <f t="shared" si="30"/>
        <v>#DIV/0!</v>
      </c>
      <c r="H37" s="9" t="e">
        <f t="shared" si="30"/>
        <v>#DIV/0!</v>
      </c>
      <c r="I37" s="57"/>
      <c r="J37" s="57"/>
      <c r="K37" s="57"/>
      <c r="L37" s="57"/>
      <c r="M37" s="57"/>
      <c r="N37" s="71"/>
      <c r="O37" s="9" t="e">
        <f t="shared" si="31"/>
        <v>#DIV/0!</v>
      </c>
      <c r="Q37" s="1"/>
      <c r="R37" s="1"/>
    </row>
    <row r="38" spans="2:18">
      <c r="B38" s="4" t="s">
        <v>17</v>
      </c>
      <c r="C38" s="9" t="e">
        <f t="shared" si="30"/>
        <v>#DIV/0!</v>
      </c>
      <c r="D38" s="9" t="e">
        <f t="shared" si="30"/>
        <v>#DIV/0!</v>
      </c>
      <c r="E38" s="9" t="e">
        <f t="shared" si="30"/>
        <v>#DIV/0!</v>
      </c>
      <c r="F38" s="9" t="e">
        <f t="shared" si="30"/>
        <v>#DIV/0!</v>
      </c>
      <c r="G38" s="9" t="e">
        <f t="shared" si="30"/>
        <v>#DIV/0!</v>
      </c>
      <c r="H38" s="9" t="e">
        <f t="shared" si="30"/>
        <v>#DIV/0!</v>
      </c>
      <c r="I38" s="57"/>
      <c r="J38" s="57"/>
      <c r="K38" s="57"/>
      <c r="L38" s="57"/>
      <c r="M38" s="57"/>
      <c r="N38" s="71"/>
      <c r="O38" s="9" t="e">
        <f t="shared" si="31"/>
        <v>#DIV/0!</v>
      </c>
      <c r="Q38" s="1"/>
      <c r="R38" s="1"/>
    </row>
    <row r="39" spans="2:18">
      <c r="B39" s="12" t="s">
        <v>18</v>
      </c>
      <c r="C39" s="38" t="e">
        <f t="shared" si="30"/>
        <v>#DIV/0!</v>
      </c>
      <c r="D39" s="38" t="e">
        <f t="shared" si="30"/>
        <v>#DIV/0!</v>
      </c>
      <c r="E39" s="38" t="e">
        <f t="shared" si="30"/>
        <v>#DIV/0!</v>
      </c>
      <c r="F39" s="38" t="e">
        <f t="shared" si="30"/>
        <v>#DIV/0!</v>
      </c>
      <c r="G39" s="38" t="e">
        <f t="shared" si="30"/>
        <v>#DIV/0!</v>
      </c>
      <c r="H39" s="38" t="e">
        <f t="shared" si="30"/>
        <v>#DIV/0!</v>
      </c>
      <c r="I39" s="58"/>
      <c r="J39" s="58"/>
      <c r="K39" s="58"/>
      <c r="L39" s="58"/>
      <c r="M39" s="58"/>
      <c r="N39" s="72"/>
      <c r="O39" s="70" t="e">
        <f t="shared" si="31"/>
        <v>#DIV/0!</v>
      </c>
      <c r="Q39" s="1"/>
      <c r="R39" s="1"/>
    </row>
    <row r="40" spans="2:18">
      <c r="C40" s="38" t="e">
        <f t="shared" si="30"/>
        <v>#DIV/0!</v>
      </c>
      <c r="D40" s="38" t="e">
        <f t="shared" si="30"/>
        <v>#DIV/0!</v>
      </c>
      <c r="E40" s="38" t="e">
        <f t="shared" si="30"/>
        <v>#DIV/0!</v>
      </c>
      <c r="F40" s="38" t="e">
        <f t="shared" si="30"/>
        <v>#DIV/0!</v>
      </c>
      <c r="G40" s="38" t="e">
        <f t="shared" si="30"/>
        <v>#DIV/0!</v>
      </c>
      <c r="H40" s="38" t="e">
        <f t="shared" si="30"/>
        <v>#DIV/0!</v>
      </c>
      <c r="N40" s="68"/>
      <c r="O40" s="70" t="e">
        <f t="shared" si="31"/>
        <v>#DIV/0!</v>
      </c>
      <c r="Q40" s="1"/>
      <c r="R40" s="1"/>
    </row>
    <row r="41" spans="2:18">
      <c r="L41" s="1"/>
      <c r="Q41" s="1"/>
      <c r="R41" s="1"/>
    </row>
    <row r="42" spans="2:18">
      <c r="L42" s="1"/>
      <c r="Q42" s="1"/>
      <c r="R42" s="1"/>
    </row>
    <row r="43" spans="2:18">
      <c r="L43" s="1"/>
      <c r="Q43" s="1"/>
      <c r="R43" s="1"/>
    </row>
    <row r="44" spans="2:18">
      <c r="L44" s="1"/>
      <c r="R44" s="1"/>
    </row>
    <row r="45" spans="2:18">
      <c r="L45" s="1"/>
      <c r="Q45" s="1"/>
      <c r="R45" s="1"/>
    </row>
    <row r="46" spans="2:18">
      <c r="L46" s="1"/>
      <c r="Q46" s="1"/>
      <c r="R46" s="1"/>
    </row>
    <row r="47" spans="2:18">
      <c r="Q47" s="1"/>
      <c r="R47" s="1"/>
    </row>
    <row r="48" spans="2:18">
      <c r="Q48" s="1"/>
      <c r="R48" s="1"/>
    </row>
    <row r="49" spans="17:18">
      <c r="Q49" s="1"/>
      <c r="R49" s="1"/>
    </row>
    <row r="50" spans="17:18">
      <c r="Q50" s="1"/>
      <c r="R50" s="1"/>
    </row>
    <row r="51" spans="17:18">
      <c r="Q51" s="1"/>
    </row>
    <row r="52" spans="17:18">
      <c r="Q52" s="1"/>
    </row>
    <row r="53" spans="17:18">
      <c r="Q53" s="1"/>
    </row>
    <row r="54" spans="17:18">
      <c r="Q54" s="1"/>
    </row>
    <row r="55" spans="17:18">
      <c r="Q55" s="1"/>
    </row>
    <row r="56" spans="17:18">
      <c r="Q56" s="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N65"/>
  <sheetViews>
    <sheetView zoomScale="80" zoomScaleNormal="80" workbookViewId="0">
      <selection activeCell="C42" sqref="C42"/>
    </sheetView>
  </sheetViews>
  <sheetFormatPr defaultRowHeight="15"/>
  <cols>
    <col min="2" max="2" width="29.28515625" customWidth="1"/>
    <col min="17" max="17" width="9" customWidth="1"/>
  </cols>
  <sheetData>
    <row r="1" spans="2:40">
      <c r="B1" s="4"/>
    </row>
    <row r="2" spans="2:40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41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</row>
    <row r="3" spans="2:40" s="2" customFormat="1">
      <c r="B3" s="31" t="s">
        <v>14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0">
        <f>SUM(C3:N3)</f>
        <v>0</v>
      </c>
      <c r="P3"/>
      <c r="Q3" s="6" t="e">
        <f t="shared" ref="Q3:Q8" si="1">(D3/C3)-1</f>
        <v>#DIV/0!</v>
      </c>
      <c r="R3" s="6" t="e">
        <f t="shared" ref="R3:AA7" si="2">(E3/D3)-1</f>
        <v>#DIV/0!</v>
      </c>
      <c r="S3" s="6" t="e">
        <f t="shared" si="2"/>
        <v>#DIV/0!</v>
      </c>
      <c r="T3" s="6" t="e">
        <f t="shared" si="2"/>
        <v>#DIV/0!</v>
      </c>
      <c r="U3" s="6" t="e">
        <f t="shared" si="2"/>
        <v>#DIV/0!</v>
      </c>
      <c r="V3" s="6" t="e">
        <f t="shared" si="2"/>
        <v>#DIV/0!</v>
      </c>
      <c r="W3" s="6" t="e">
        <f t="shared" si="2"/>
        <v>#DIV/0!</v>
      </c>
      <c r="X3" s="6" t="e">
        <f t="shared" si="2"/>
        <v>#DIV/0!</v>
      </c>
      <c r="Y3" s="6" t="e">
        <f t="shared" si="2"/>
        <v>#DIV/0!</v>
      </c>
      <c r="Z3" s="6" t="e">
        <f t="shared" si="2"/>
        <v>#DIV/0!</v>
      </c>
      <c r="AA3" s="6" t="e">
        <f t="shared" si="2"/>
        <v>#DIV/0!</v>
      </c>
      <c r="AB3"/>
      <c r="AC3" s="6" t="e">
        <f t="shared" ref="AC3:AC8" si="3">C3/$O3</f>
        <v>#DIV/0!</v>
      </c>
      <c r="AD3" s="6" t="e">
        <f t="shared" ref="AD3:AN7" si="4">D3/$O3</f>
        <v>#DIV/0!</v>
      </c>
      <c r="AE3" s="6" t="e">
        <f t="shared" si="4"/>
        <v>#DIV/0!</v>
      </c>
      <c r="AF3" s="6" t="e">
        <f t="shared" si="4"/>
        <v>#DIV/0!</v>
      </c>
      <c r="AG3" s="6" t="e">
        <f t="shared" si="4"/>
        <v>#DIV/0!</v>
      </c>
      <c r="AH3" s="6" t="e">
        <f t="shared" si="4"/>
        <v>#DIV/0!</v>
      </c>
      <c r="AI3" s="6" t="e">
        <f t="shared" si="4"/>
        <v>#DIV/0!</v>
      </c>
      <c r="AJ3" s="6" t="e">
        <f t="shared" si="4"/>
        <v>#DIV/0!</v>
      </c>
      <c r="AK3" s="6" t="e">
        <f t="shared" si="4"/>
        <v>#DIV/0!</v>
      </c>
      <c r="AL3" s="6" t="e">
        <f t="shared" si="4"/>
        <v>#DIV/0!</v>
      </c>
      <c r="AM3" s="6" t="e">
        <f t="shared" si="4"/>
        <v>#DIV/0!</v>
      </c>
      <c r="AN3" s="6" t="e">
        <f t="shared" si="4"/>
        <v>#DIV/0!</v>
      </c>
    </row>
    <row r="4" spans="2:40">
      <c r="B4" s="17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2"/>
      <c r="O4" s="10">
        <f>SUM(C4:N4)</f>
        <v>0</v>
      </c>
      <c r="Q4" s="6" t="e">
        <f t="shared" si="1"/>
        <v>#DIV/0!</v>
      </c>
      <c r="R4" s="6" t="e">
        <f t="shared" si="2"/>
        <v>#DIV/0!</v>
      </c>
      <c r="S4" s="6" t="e">
        <f t="shared" si="2"/>
        <v>#DIV/0!</v>
      </c>
      <c r="T4" s="6" t="e">
        <f t="shared" si="2"/>
        <v>#DIV/0!</v>
      </c>
      <c r="U4" s="6" t="e">
        <f t="shared" si="2"/>
        <v>#DIV/0!</v>
      </c>
      <c r="V4" s="6" t="e">
        <f t="shared" si="2"/>
        <v>#DIV/0!</v>
      </c>
      <c r="W4" s="6" t="e">
        <f t="shared" si="2"/>
        <v>#DIV/0!</v>
      </c>
      <c r="X4" s="6" t="e">
        <f t="shared" si="2"/>
        <v>#DIV/0!</v>
      </c>
      <c r="Y4" s="6" t="e">
        <f t="shared" si="2"/>
        <v>#DIV/0!</v>
      </c>
      <c r="Z4" s="6" t="e">
        <f t="shared" si="2"/>
        <v>#DIV/0!</v>
      </c>
      <c r="AA4" s="6" t="e">
        <f t="shared" si="2"/>
        <v>#DIV/0!</v>
      </c>
      <c r="AC4" s="6" t="e">
        <f t="shared" si="3"/>
        <v>#DIV/0!</v>
      </c>
      <c r="AD4" s="6" t="e">
        <f t="shared" si="4"/>
        <v>#DIV/0!</v>
      </c>
      <c r="AE4" s="6" t="e">
        <f t="shared" si="4"/>
        <v>#DIV/0!</v>
      </c>
      <c r="AF4" s="6" t="e">
        <f t="shared" si="4"/>
        <v>#DIV/0!</v>
      </c>
      <c r="AG4" s="6" t="e">
        <f t="shared" si="4"/>
        <v>#DIV/0!</v>
      </c>
      <c r="AH4" s="6" t="e">
        <f t="shared" si="4"/>
        <v>#DIV/0!</v>
      </c>
      <c r="AI4" s="6" t="e">
        <f t="shared" si="4"/>
        <v>#DIV/0!</v>
      </c>
      <c r="AJ4" s="6" t="e">
        <f t="shared" si="4"/>
        <v>#DIV/0!</v>
      </c>
      <c r="AK4" s="6" t="e">
        <f t="shared" si="4"/>
        <v>#DIV/0!</v>
      </c>
      <c r="AL4" s="6" t="e">
        <f t="shared" si="4"/>
        <v>#DIV/0!</v>
      </c>
      <c r="AM4" s="6" t="e">
        <f t="shared" si="4"/>
        <v>#DIV/0!</v>
      </c>
      <c r="AN4" s="6" t="e">
        <f t="shared" si="4"/>
        <v>#DIV/0!</v>
      </c>
    </row>
    <row r="5" spans="2:40">
      <c r="B5" s="18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2"/>
      <c r="O5" s="10">
        <f>SUM(C5:N5)</f>
        <v>0</v>
      </c>
      <c r="Q5" s="6" t="e">
        <f t="shared" si="1"/>
        <v>#DIV/0!</v>
      </c>
      <c r="R5" s="6" t="e">
        <f t="shared" si="2"/>
        <v>#DIV/0!</v>
      </c>
      <c r="S5" s="6" t="e">
        <f t="shared" si="2"/>
        <v>#DIV/0!</v>
      </c>
      <c r="T5" s="6" t="e">
        <f t="shared" si="2"/>
        <v>#DIV/0!</v>
      </c>
      <c r="U5" s="6" t="e">
        <f t="shared" si="2"/>
        <v>#DIV/0!</v>
      </c>
      <c r="V5" s="6" t="e">
        <f t="shared" si="2"/>
        <v>#DIV/0!</v>
      </c>
      <c r="W5" s="6" t="e">
        <f t="shared" si="2"/>
        <v>#DIV/0!</v>
      </c>
      <c r="X5" s="6" t="e">
        <f t="shared" si="2"/>
        <v>#DIV/0!</v>
      </c>
      <c r="Y5" s="6" t="e">
        <f t="shared" si="2"/>
        <v>#DIV/0!</v>
      </c>
      <c r="Z5" s="6" t="e">
        <f t="shared" si="2"/>
        <v>#DIV/0!</v>
      </c>
      <c r="AA5" s="6" t="e">
        <f t="shared" si="2"/>
        <v>#DIV/0!</v>
      </c>
      <c r="AC5" s="6" t="e">
        <f t="shared" si="3"/>
        <v>#DIV/0!</v>
      </c>
      <c r="AD5" s="6" t="e">
        <f t="shared" si="4"/>
        <v>#DIV/0!</v>
      </c>
      <c r="AE5" s="6" t="e">
        <f t="shared" si="4"/>
        <v>#DIV/0!</v>
      </c>
      <c r="AF5" s="6" t="e">
        <f t="shared" si="4"/>
        <v>#DIV/0!</v>
      </c>
      <c r="AG5" s="6" t="e">
        <f t="shared" si="4"/>
        <v>#DIV/0!</v>
      </c>
      <c r="AH5" s="6" t="e">
        <f t="shared" si="4"/>
        <v>#DIV/0!</v>
      </c>
      <c r="AI5" s="6" t="e">
        <f t="shared" si="4"/>
        <v>#DIV/0!</v>
      </c>
      <c r="AJ5" s="6" t="e">
        <f t="shared" si="4"/>
        <v>#DIV/0!</v>
      </c>
      <c r="AK5" s="6" t="e">
        <f t="shared" si="4"/>
        <v>#DIV/0!</v>
      </c>
      <c r="AL5" s="6" t="e">
        <f t="shared" si="4"/>
        <v>#DIV/0!</v>
      </c>
      <c r="AM5" s="6" t="e">
        <f t="shared" si="4"/>
        <v>#DIV/0!</v>
      </c>
      <c r="AN5" s="6" t="e">
        <f t="shared" si="4"/>
        <v>#DIV/0!</v>
      </c>
    </row>
    <row r="6" spans="2:40">
      <c r="B6" s="18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2"/>
      <c r="O6" s="10">
        <f>SUM(C6:N6)</f>
        <v>0</v>
      </c>
      <c r="Q6" s="6" t="e">
        <f t="shared" si="1"/>
        <v>#DIV/0!</v>
      </c>
      <c r="R6" s="6" t="e">
        <f t="shared" si="2"/>
        <v>#DIV/0!</v>
      </c>
      <c r="S6" s="6" t="e">
        <f t="shared" si="2"/>
        <v>#DIV/0!</v>
      </c>
      <c r="T6" s="6" t="e">
        <f t="shared" si="2"/>
        <v>#DIV/0!</v>
      </c>
      <c r="U6" s="6" t="e">
        <f t="shared" si="2"/>
        <v>#DIV/0!</v>
      </c>
      <c r="V6" s="6" t="e">
        <f t="shared" si="2"/>
        <v>#DIV/0!</v>
      </c>
      <c r="W6" s="6" t="e">
        <f t="shared" si="2"/>
        <v>#DIV/0!</v>
      </c>
      <c r="X6" s="6" t="e">
        <f t="shared" si="2"/>
        <v>#DIV/0!</v>
      </c>
      <c r="Y6" s="6" t="e">
        <f t="shared" si="2"/>
        <v>#DIV/0!</v>
      </c>
      <c r="Z6" s="6" t="e">
        <f t="shared" si="2"/>
        <v>#DIV/0!</v>
      </c>
      <c r="AA6" s="6" t="e">
        <f t="shared" si="2"/>
        <v>#DIV/0!</v>
      </c>
      <c r="AC6" s="6" t="e">
        <f t="shared" si="3"/>
        <v>#DIV/0!</v>
      </c>
      <c r="AD6" s="6" t="e">
        <f t="shared" si="4"/>
        <v>#DIV/0!</v>
      </c>
      <c r="AE6" s="6" t="e">
        <f t="shared" si="4"/>
        <v>#DIV/0!</v>
      </c>
      <c r="AF6" s="6" t="e">
        <f t="shared" si="4"/>
        <v>#DIV/0!</v>
      </c>
      <c r="AG6" s="6" t="e">
        <f t="shared" si="4"/>
        <v>#DIV/0!</v>
      </c>
      <c r="AH6" s="6" t="e">
        <f t="shared" si="4"/>
        <v>#DIV/0!</v>
      </c>
      <c r="AI6" s="6" t="e">
        <f t="shared" si="4"/>
        <v>#DIV/0!</v>
      </c>
      <c r="AJ6" s="6" t="e">
        <f t="shared" si="4"/>
        <v>#DIV/0!</v>
      </c>
      <c r="AK6" s="6" t="e">
        <f t="shared" si="4"/>
        <v>#DIV/0!</v>
      </c>
      <c r="AL6" s="6" t="e">
        <f t="shared" si="4"/>
        <v>#DIV/0!</v>
      </c>
      <c r="AM6" s="6" t="e">
        <f t="shared" si="4"/>
        <v>#DIV/0!</v>
      </c>
      <c r="AN6" s="6" t="e">
        <f t="shared" si="4"/>
        <v>#DIV/0!</v>
      </c>
    </row>
    <row r="7" spans="2:40">
      <c r="B7" s="19" t="s">
        <v>18</v>
      </c>
      <c r="C7" s="50">
        <v>69443</v>
      </c>
      <c r="D7" s="13">
        <v>67547</v>
      </c>
      <c r="E7" s="13">
        <v>73753</v>
      </c>
      <c r="F7" s="13">
        <v>61226</v>
      </c>
      <c r="G7" s="13">
        <v>69767</v>
      </c>
      <c r="H7" s="13">
        <v>70670</v>
      </c>
      <c r="I7" s="13">
        <v>58011</v>
      </c>
      <c r="J7" s="13">
        <v>64099</v>
      </c>
      <c r="K7" s="13">
        <v>64422</v>
      </c>
      <c r="L7" s="13">
        <v>70875</v>
      </c>
      <c r="M7" s="13">
        <v>65947</v>
      </c>
      <c r="N7" s="23">
        <v>52458</v>
      </c>
      <c r="O7" s="15">
        <f>SUM(C7:N7)</f>
        <v>788218</v>
      </c>
      <c r="Q7" s="16">
        <f t="shared" si="1"/>
        <v>-2.7302967901732367E-2</v>
      </c>
      <c r="R7" s="16">
        <f t="shared" si="2"/>
        <v>9.1876767287962346E-2</v>
      </c>
      <c r="S7" s="16">
        <f t="shared" si="2"/>
        <v>-0.16985071793689743</v>
      </c>
      <c r="T7" s="16">
        <f t="shared" si="2"/>
        <v>0.13949955901087763</v>
      </c>
      <c r="U7" s="16">
        <f t="shared" si="2"/>
        <v>1.2943081972852433E-2</v>
      </c>
      <c r="V7" s="16">
        <f t="shared" si="2"/>
        <v>-0.17912834300268854</v>
      </c>
      <c r="W7" s="16">
        <f t="shared" si="2"/>
        <v>0.10494561376290701</v>
      </c>
      <c r="X7" s="16">
        <f t="shared" si="2"/>
        <v>5.0390801728577017E-3</v>
      </c>
      <c r="Y7" s="16">
        <f t="shared" si="2"/>
        <v>0.10016764459346184</v>
      </c>
      <c r="Z7" s="16">
        <f t="shared" si="2"/>
        <v>-6.9530864197530851E-2</v>
      </c>
      <c r="AA7" s="16">
        <f t="shared" si="2"/>
        <v>-0.20454304213990027</v>
      </c>
      <c r="AC7" s="16">
        <f t="shared" si="3"/>
        <v>8.8101261326181332E-2</v>
      </c>
      <c r="AD7" s="16">
        <f t="shared" si="4"/>
        <v>8.5695835416090466E-2</v>
      </c>
      <c r="AE7" s="16">
        <f t="shared" si="4"/>
        <v>9.3569291744162147E-2</v>
      </c>
      <c r="AF7" s="16">
        <f t="shared" si="4"/>
        <v>7.7676480364569186E-2</v>
      </c>
      <c r="AG7" s="16">
        <f t="shared" si="4"/>
        <v>8.8512315120943694E-2</v>
      </c>
      <c r="AH7" s="16">
        <f t="shared" si="4"/>
        <v>8.9657937271161017E-2</v>
      </c>
      <c r="AI7" s="16">
        <f t="shared" si="4"/>
        <v>7.3597659530738962E-2</v>
      </c>
      <c r="AJ7" s="16">
        <f t="shared" si="4"/>
        <v>8.1321411081705819E-2</v>
      </c>
      <c r="AK7" s="16">
        <f t="shared" si="4"/>
        <v>8.1731196191916447E-2</v>
      </c>
      <c r="AL7" s="16">
        <f t="shared" si="4"/>
        <v>8.9918017604266834E-2</v>
      </c>
      <c r="AM7" s="16">
        <f t="shared" si="4"/>
        <v>8.3665940133313368E-2</v>
      </c>
      <c r="AN7" s="16">
        <f t="shared" si="4"/>
        <v>6.6552654214950685E-2</v>
      </c>
    </row>
    <row r="8" spans="2:40">
      <c r="B8" s="42"/>
      <c r="C8" s="43">
        <f>SUM(C3:C7)</f>
        <v>69443</v>
      </c>
      <c r="D8" s="43">
        <f t="shared" ref="D8:N8" si="5">SUM(D3:D7)</f>
        <v>67547</v>
      </c>
      <c r="E8" s="43">
        <f t="shared" si="5"/>
        <v>73753</v>
      </c>
      <c r="F8" s="43">
        <f t="shared" si="5"/>
        <v>61226</v>
      </c>
      <c r="G8" s="43">
        <f t="shared" si="5"/>
        <v>69767</v>
      </c>
      <c r="H8" s="43">
        <f t="shared" si="5"/>
        <v>70670</v>
      </c>
      <c r="I8" s="43">
        <f t="shared" si="5"/>
        <v>58011</v>
      </c>
      <c r="J8" s="43">
        <f t="shared" si="5"/>
        <v>64099</v>
      </c>
      <c r="K8" s="43">
        <f t="shared" si="5"/>
        <v>64422</v>
      </c>
      <c r="L8" s="43">
        <f t="shared" si="5"/>
        <v>70875</v>
      </c>
      <c r="M8" s="43">
        <f t="shared" si="5"/>
        <v>65947</v>
      </c>
      <c r="N8" s="44">
        <f t="shared" si="5"/>
        <v>52458</v>
      </c>
      <c r="O8" s="43">
        <f>SUM(O4:O7)</f>
        <v>788218</v>
      </c>
      <c r="Q8" s="16">
        <f t="shared" si="1"/>
        <v>-2.7302967901732367E-2</v>
      </c>
      <c r="R8" s="16">
        <f t="shared" ref="R8:AA8" si="6">(E8/D8)-1</f>
        <v>9.1876767287962346E-2</v>
      </c>
      <c r="S8" s="16">
        <f t="shared" si="6"/>
        <v>-0.16985071793689743</v>
      </c>
      <c r="T8" s="16">
        <f t="shared" si="6"/>
        <v>0.13949955901087763</v>
      </c>
      <c r="U8" s="16">
        <f t="shared" si="6"/>
        <v>1.2943081972852433E-2</v>
      </c>
      <c r="V8" s="16">
        <f t="shared" si="6"/>
        <v>-0.17912834300268854</v>
      </c>
      <c r="W8" s="16">
        <f t="shared" si="6"/>
        <v>0.10494561376290701</v>
      </c>
      <c r="X8" s="16">
        <f t="shared" si="6"/>
        <v>5.0390801728577017E-3</v>
      </c>
      <c r="Y8" s="16">
        <f t="shared" si="6"/>
        <v>0.10016764459346184</v>
      </c>
      <c r="Z8" s="16">
        <f t="shared" si="6"/>
        <v>-6.9530864197530851E-2</v>
      </c>
      <c r="AA8" s="16">
        <f t="shared" si="6"/>
        <v>-0.20454304213990027</v>
      </c>
      <c r="AC8" s="16">
        <f t="shared" si="3"/>
        <v>8.8101261326181332E-2</v>
      </c>
      <c r="AD8" s="16">
        <f t="shared" ref="AD8:AN8" si="7">D8/$O8</f>
        <v>8.5695835416090466E-2</v>
      </c>
      <c r="AE8" s="16">
        <f t="shared" si="7"/>
        <v>9.3569291744162147E-2</v>
      </c>
      <c r="AF8" s="16">
        <f t="shared" si="7"/>
        <v>7.7676480364569186E-2</v>
      </c>
      <c r="AG8" s="16">
        <f t="shared" si="7"/>
        <v>8.8512315120943694E-2</v>
      </c>
      <c r="AH8" s="16">
        <f t="shared" si="7"/>
        <v>8.9657937271161017E-2</v>
      </c>
      <c r="AI8" s="16">
        <f t="shared" si="7"/>
        <v>7.3597659530738962E-2</v>
      </c>
      <c r="AJ8" s="16">
        <f t="shared" si="7"/>
        <v>8.1321411081705819E-2</v>
      </c>
      <c r="AK8" s="16">
        <f t="shared" si="7"/>
        <v>8.1731196191916447E-2</v>
      </c>
      <c r="AL8" s="16">
        <f t="shared" si="7"/>
        <v>8.9918017604266834E-2</v>
      </c>
      <c r="AM8" s="16">
        <f t="shared" si="7"/>
        <v>8.3665940133313368E-2</v>
      </c>
      <c r="AN8" s="16">
        <f t="shared" si="7"/>
        <v>6.6552654214950685E-2</v>
      </c>
    </row>
    <row r="9" spans="2:40">
      <c r="B9" s="4"/>
      <c r="R9" s="1"/>
    </row>
    <row r="10" spans="2:40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24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>CONCATENATE(LEFT(D10,2),"/",LEFT(C10,2))</f>
        <v>02/01</v>
      </c>
      <c r="R10" s="46" t="str">
        <f t="shared" ref="R10:AA10" si="8">CONCATENATE(LEFT(E10,2),"/",LEFT(D10,2))</f>
        <v>03/02</v>
      </c>
      <c r="S10" s="46" t="str">
        <f t="shared" si="8"/>
        <v>04/03</v>
      </c>
      <c r="T10" s="46" t="str">
        <f t="shared" si="8"/>
        <v>05/04</v>
      </c>
      <c r="U10" s="46" t="str">
        <f t="shared" si="8"/>
        <v>06/05</v>
      </c>
      <c r="V10" s="46" t="str">
        <f t="shared" si="8"/>
        <v>07/06</v>
      </c>
      <c r="W10" s="46" t="str">
        <f t="shared" si="8"/>
        <v>08/07</v>
      </c>
      <c r="X10" s="46" t="str">
        <f t="shared" si="8"/>
        <v>09/08</v>
      </c>
      <c r="Y10" s="46" t="str">
        <f t="shared" si="8"/>
        <v>10/09</v>
      </c>
      <c r="Z10" s="46" t="str">
        <f t="shared" si="8"/>
        <v>11/10</v>
      </c>
      <c r="AA10" s="46" t="str">
        <f t="shared" si="8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</row>
    <row r="11" spans="2:40" s="3" customFormat="1">
      <c r="B11" s="31" t="s">
        <v>14</v>
      </c>
      <c r="C11" s="32"/>
      <c r="D11" s="32"/>
      <c r="E11" s="32"/>
      <c r="F11" s="32"/>
      <c r="G11" s="32"/>
      <c r="H11" s="32"/>
      <c r="I11" s="32"/>
      <c r="J11" s="34"/>
      <c r="K11" s="34"/>
      <c r="L11" s="34"/>
      <c r="M11" s="34"/>
      <c r="N11" s="35"/>
      <c r="O11" s="10">
        <f>SUM(C11:N11)</f>
        <v>0</v>
      </c>
      <c r="P11"/>
      <c r="Q11" s="6" t="e">
        <f t="shared" ref="Q11:Q16" si="9">(D11/C11)-1</f>
        <v>#DIV/0!</v>
      </c>
      <c r="R11" s="6" t="e">
        <f t="shared" ref="R11:AA15" si="10">(E11/D11)-1</f>
        <v>#DIV/0!</v>
      </c>
      <c r="S11" s="6" t="e">
        <f t="shared" si="10"/>
        <v>#DIV/0!</v>
      </c>
      <c r="T11" s="6" t="e">
        <f t="shared" si="10"/>
        <v>#DIV/0!</v>
      </c>
      <c r="U11" s="6" t="e">
        <f t="shared" si="10"/>
        <v>#DIV/0!</v>
      </c>
      <c r="V11" s="6" t="e">
        <f t="shared" si="10"/>
        <v>#DIV/0!</v>
      </c>
      <c r="W11" s="27" t="e">
        <f t="shared" si="10"/>
        <v>#DIV/0!</v>
      </c>
      <c r="X11" s="27" t="e">
        <f t="shared" si="10"/>
        <v>#DIV/0!</v>
      </c>
      <c r="Y11" s="27" t="e">
        <f t="shared" si="10"/>
        <v>#DIV/0!</v>
      </c>
      <c r="Z11" s="27" t="e">
        <f t="shared" si="10"/>
        <v>#DIV/0!</v>
      </c>
      <c r="AA11" s="27" t="e">
        <f t="shared" si="10"/>
        <v>#DIV/0!</v>
      </c>
      <c r="AB11" s="271"/>
      <c r="AC11" s="6" t="e">
        <f t="shared" ref="AC11:AC16" si="11">C11/$O11</f>
        <v>#DIV/0!</v>
      </c>
      <c r="AD11" s="6" t="e">
        <f t="shared" ref="AD11:AN15" si="12">D11/$O11</f>
        <v>#DIV/0!</v>
      </c>
      <c r="AE11" s="6" t="e">
        <f t="shared" si="12"/>
        <v>#DIV/0!</v>
      </c>
      <c r="AF11" s="6" t="e">
        <f t="shared" si="12"/>
        <v>#DIV/0!</v>
      </c>
      <c r="AG11" s="6" t="e">
        <f t="shared" si="12"/>
        <v>#DIV/0!</v>
      </c>
      <c r="AH11" s="6" t="e">
        <f t="shared" si="12"/>
        <v>#DIV/0!</v>
      </c>
      <c r="AI11" s="6" t="e">
        <f t="shared" si="12"/>
        <v>#DIV/0!</v>
      </c>
      <c r="AJ11" s="27" t="e">
        <f t="shared" si="12"/>
        <v>#DIV/0!</v>
      </c>
      <c r="AK11" s="27" t="e">
        <f t="shared" si="12"/>
        <v>#DIV/0!</v>
      </c>
      <c r="AL11" s="27" t="e">
        <f t="shared" si="12"/>
        <v>#DIV/0!</v>
      </c>
      <c r="AM11" s="27" t="e">
        <f t="shared" si="12"/>
        <v>#DIV/0!</v>
      </c>
      <c r="AN11" s="27" t="e">
        <f t="shared" si="12"/>
        <v>#DIV/0!</v>
      </c>
    </row>
    <row r="12" spans="2:40">
      <c r="B12" s="17" t="s">
        <v>15</v>
      </c>
      <c r="C12" s="1"/>
      <c r="D12" s="1"/>
      <c r="E12" s="1"/>
      <c r="F12" s="1"/>
      <c r="G12" s="1"/>
      <c r="H12" s="1"/>
      <c r="I12" s="1"/>
      <c r="J12" s="8"/>
      <c r="K12" s="8"/>
      <c r="L12" s="8"/>
      <c r="M12" s="8"/>
      <c r="N12" s="20"/>
      <c r="O12" s="10">
        <f>SUM(C12:N12)</f>
        <v>0</v>
      </c>
      <c r="Q12" s="6" t="e">
        <f t="shared" si="9"/>
        <v>#DIV/0!</v>
      </c>
      <c r="R12" s="6" t="e">
        <f t="shared" si="10"/>
        <v>#DIV/0!</v>
      </c>
      <c r="S12" s="6" t="e">
        <f t="shared" si="10"/>
        <v>#DIV/0!</v>
      </c>
      <c r="T12" s="6" t="e">
        <f t="shared" si="10"/>
        <v>#DIV/0!</v>
      </c>
      <c r="U12" s="6" t="e">
        <f t="shared" si="10"/>
        <v>#DIV/0!</v>
      </c>
      <c r="V12" s="6" t="e">
        <f t="shared" si="10"/>
        <v>#DIV/0!</v>
      </c>
      <c r="W12" s="27" t="e">
        <f t="shared" si="10"/>
        <v>#DIV/0!</v>
      </c>
      <c r="X12" s="27" t="e">
        <f t="shared" si="10"/>
        <v>#DIV/0!</v>
      </c>
      <c r="Y12" s="27" t="e">
        <f t="shared" si="10"/>
        <v>#DIV/0!</v>
      </c>
      <c r="Z12" s="27" t="e">
        <f t="shared" si="10"/>
        <v>#DIV/0!</v>
      </c>
      <c r="AA12" s="27" t="e">
        <f t="shared" si="10"/>
        <v>#DIV/0!</v>
      </c>
      <c r="AC12" s="6" t="e">
        <f t="shared" si="11"/>
        <v>#DIV/0!</v>
      </c>
      <c r="AD12" s="6" t="e">
        <f t="shared" si="12"/>
        <v>#DIV/0!</v>
      </c>
      <c r="AE12" s="6" t="e">
        <f t="shared" si="12"/>
        <v>#DIV/0!</v>
      </c>
      <c r="AF12" s="6" t="e">
        <f t="shared" si="12"/>
        <v>#DIV/0!</v>
      </c>
      <c r="AG12" s="6" t="e">
        <f t="shared" si="12"/>
        <v>#DIV/0!</v>
      </c>
      <c r="AH12" s="6" t="e">
        <f t="shared" si="12"/>
        <v>#DIV/0!</v>
      </c>
      <c r="AI12" s="6" t="e">
        <f t="shared" si="12"/>
        <v>#DIV/0!</v>
      </c>
      <c r="AJ12" s="27" t="e">
        <f t="shared" si="12"/>
        <v>#DIV/0!</v>
      </c>
      <c r="AK12" s="27" t="e">
        <f t="shared" si="12"/>
        <v>#DIV/0!</v>
      </c>
      <c r="AL12" s="27" t="e">
        <f t="shared" si="12"/>
        <v>#DIV/0!</v>
      </c>
      <c r="AM12" s="27" t="e">
        <f t="shared" si="12"/>
        <v>#DIV/0!</v>
      </c>
      <c r="AN12" s="27" t="e">
        <f t="shared" si="12"/>
        <v>#DIV/0!</v>
      </c>
    </row>
    <row r="13" spans="2:40">
      <c r="B13" s="18" t="s">
        <v>16</v>
      </c>
      <c r="C13" s="1"/>
      <c r="D13" s="1"/>
      <c r="E13" s="1"/>
      <c r="F13" s="1"/>
      <c r="G13" s="1"/>
      <c r="H13" s="1"/>
      <c r="I13" s="1"/>
      <c r="J13" s="8"/>
      <c r="K13" s="8"/>
      <c r="L13" s="8"/>
      <c r="M13" s="8"/>
      <c r="N13" s="20"/>
      <c r="O13" s="10">
        <f>SUM(C13:N13)</f>
        <v>0</v>
      </c>
      <c r="Q13" s="6" t="e">
        <f t="shared" si="9"/>
        <v>#DIV/0!</v>
      </c>
      <c r="R13" s="6" t="e">
        <f t="shared" si="10"/>
        <v>#DIV/0!</v>
      </c>
      <c r="S13" s="6" t="e">
        <f t="shared" si="10"/>
        <v>#DIV/0!</v>
      </c>
      <c r="T13" s="6" t="e">
        <f t="shared" si="10"/>
        <v>#DIV/0!</v>
      </c>
      <c r="U13" s="6" t="e">
        <f t="shared" si="10"/>
        <v>#DIV/0!</v>
      </c>
      <c r="V13" s="6" t="e">
        <f t="shared" si="10"/>
        <v>#DIV/0!</v>
      </c>
      <c r="W13" s="27" t="e">
        <f t="shared" si="10"/>
        <v>#DIV/0!</v>
      </c>
      <c r="X13" s="27" t="e">
        <f t="shared" si="10"/>
        <v>#DIV/0!</v>
      </c>
      <c r="Y13" s="27" t="e">
        <f t="shared" si="10"/>
        <v>#DIV/0!</v>
      </c>
      <c r="Z13" s="27" t="e">
        <f t="shared" si="10"/>
        <v>#DIV/0!</v>
      </c>
      <c r="AA13" s="27" t="e">
        <f t="shared" si="10"/>
        <v>#DIV/0!</v>
      </c>
      <c r="AC13" s="6" t="e">
        <f t="shared" si="11"/>
        <v>#DIV/0!</v>
      </c>
      <c r="AD13" s="6" t="e">
        <f t="shared" si="12"/>
        <v>#DIV/0!</v>
      </c>
      <c r="AE13" s="6" t="e">
        <f t="shared" si="12"/>
        <v>#DIV/0!</v>
      </c>
      <c r="AF13" s="6" t="e">
        <f t="shared" si="12"/>
        <v>#DIV/0!</v>
      </c>
      <c r="AG13" s="6" t="e">
        <f t="shared" si="12"/>
        <v>#DIV/0!</v>
      </c>
      <c r="AH13" s="6" t="e">
        <f t="shared" si="12"/>
        <v>#DIV/0!</v>
      </c>
      <c r="AI13" s="6" t="e">
        <f t="shared" si="12"/>
        <v>#DIV/0!</v>
      </c>
      <c r="AJ13" s="27" t="e">
        <f t="shared" si="12"/>
        <v>#DIV/0!</v>
      </c>
      <c r="AK13" s="27" t="e">
        <f t="shared" si="12"/>
        <v>#DIV/0!</v>
      </c>
      <c r="AL13" s="27" t="e">
        <f t="shared" si="12"/>
        <v>#DIV/0!</v>
      </c>
      <c r="AM13" s="27" t="e">
        <f t="shared" si="12"/>
        <v>#DIV/0!</v>
      </c>
      <c r="AN13" s="27" t="e">
        <f t="shared" si="12"/>
        <v>#DIV/0!</v>
      </c>
    </row>
    <row r="14" spans="2:40">
      <c r="B14" s="18" t="s">
        <v>17</v>
      </c>
      <c r="C14" s="1"/>
      <c r="D14" s="1"/>
      <c r="E14" s="1"/>
      <c r="F14" s="1"/>
      <c r="G14" s="1"/>
      <c r="H14" s="1"/>
      <c r="I14" s="1"/>
      <c r="J14" s="8"/>
      <c r="K14" s="8"/>
      <c r="L14" s="8"/>
      <c r="M14" s="8"/>
      <c r="N14" s="20"/>
      <c r="O14" s="10">
        <f>SUM(C14:N14)</f>
        <v>0</v>
      </c>
      <c r="Q14" s="6" t="e">
        <f t="shared" si="9"/>
        <v>#DIV/0!</v>
      </c>
      <c r="R14" s="6" t="e">
        <f t="shared" si="10"/>
        <v>#DIV/0!</v>
      </c>
      <c r="S14" s="6" t="e">
        <f t="shared" si="10"/>
        <v>#DIV/0!</v>
      </c>
      <c r="T14" s="6" t="e">
        <f t="shared" si="10"/>
        <v>#DIV/0!</v>
      </c>
      <c r="U14" s="6" t="e">
        <f t="shared" si="10"/>
        <v>#DIV/0!</v>
      </c>
      <c r="V14" s="6" t="e">
        <f t="shared" si="10"/>
        <v>#DIV/0!</v>
      </c>
      <c r="W14" s="27" t="e">
        <f t="shared" si="10"/>
        <v>#DIV/0!</v>
      </c>
      <c r="X14" s="27" t="e">
        <f t="shared" si="10"/>
        <v>#DIV/0!</v>
      </c>
      <c r="Y14" s="27" t="e">
        <f t="shared" si="10"/>
        <v>#DIV/0!</v>
      </c>
      <c r="Z14" s="27" t="e">
        <f t="shared" si="10"/>
        <v>#DIV/0!</v>
      </c>
      <c r="AA14" s="27" t="e">
        <f t="shared" si="10"/>
        <v>#DIV/0!</v>
      </c>
      <c r="AC14" s="6" t="e">
        <f t="shared" si="11"/>
        <v>#DIV/0!</v>
      </c>
      <c r="AD14" s="6" t="e">
        <f t="shared" si="12"/>
        <v>#DIV/0!</v>
      </c>
      <c r="AE14" s="6" t="e">
        <f t="shared" si="12"/>
        <v>#DIV/0!</v>
      </c>
      <c r="AF14" s="6" t="e">
        <f t="shared" si="12"/>
        <v>#DIV/0!</v>
      </c>
      <c r="AG14" s="6" t="e">
        <f t="shared" si="12"/>
        <v>#DIV/0!</v>
      </c>
      <c r="AH14" s="6" t="e">
        <f t="shared" si="12"/>
        <v>#DIV/0!</v>
      </c>
      <c r="AI14" s="6" t="e">
        <f t="shared" si="12"/>
        <v>#DIV/0!</v>
      </c>
      <c r="AJ14" s="27" t="e">
        <f t="shared" si="12"/>
        <v>#DIV/0!</v>
      </c>
      <c r="AK14" s="27" t="e">
        <f t="shared" si="12"/>
        <v>#DIV/0!</v>
      </c>
      <c r="AL14" s="27" t="e">
        <f t="shared" si="12"/>
        <v>#DIV/0!</v>
      </c>
      <c r="AM14" s="27" t="e">
        <f t="shared" si="12"/>
        <v>#DIV/0!</v>
      </c>
      <c r="AN14" s="27" t="e">
        <f t="shared" si="12"/>
        <v>#DIV/0!</v>
      </c>
    </row>
    <row r="15" spans="2:40">
      <c r="B15" s="19" t="s">
        <v>18</v>
      </c>
      <c r="C15" s="50">
        <v>75416</v>
      </c>
      <c r="D15" s="13">
        <v>67051</v>
      </c>
      <c r="E15" s="13">
        <v>67823</v>
      </c>
      <c r="F15" s="13">
        <v>66822</v>
      </c>
      <c r="G15" s="13">
        <v>64791</v>
      </c>
      <c r="H15" s="13">
        <v>66894</v>
      </c>
      <c r="I15" s="13">
        <v>59230</v>
      </c>
      <c r="J15" s="14">
        <v>64997</v>
      </c>
      <c r="K15" s="14">
        <v>68319</v>
      </c>
      <c r="L15" s="14">
        <v>71884</v>
      </c>
      <c r="M15" s="14">
        <v>66251</v>
      </c>
      <c r="N15" s="21">
        <v>50809</v>
      </c>
      <c r="O15" s="15">
        <f>SUM(C15:N15)</f>
        <v>790287</v>
      </c>
      <c r="Q15" s="16">
        <f t="shared" si="9"/>
        <v>-0.11091810756338183</v>
      </c>
      <c r="R15" s="16">
        <f t="shared" si="10"/>
        <v>1.1513623957882801E-2</v>
      </c>
      <c r="S15" s="16">
        <f t="shared" si="10"/>
        <v>-1.4759005057281449E-2</v>
      </c>
      <c r="T15" s="16">
        <f t="shared" si="10"/>
        <v>-3.0394181556972266E-2</v>
      </c>
      <c r="U15" s="16">
        <f t="shared" si="10"/>
        <v>3.2458211788674252E-2</v>
      </c>
      <c r="V15" s="16">
        <f t="shared" si="10"/>
        <v>-0.11456931862349384</v>
      </c>
      <c r="W15" s="28">
        <f t="shared" si="10"/>
        <v>9.7366199561033318E-2</v>
      </c>
      <c r="X15" s="28">
        <f t="shared" si="10"/>
        <v>5.1110051233133946E-2</v>
      </c>
      <c r="Y15" s="28">
        <f t="shared" si="10"/>
        <v>5.2181677132276505E-2</v>
      </c>
      <c r="Z15" s="28">
        <f t="shared" si="10"/>
        <v>-7.8362361582549611E-2</v>
      </c>
      <c r="AA15" s="28">
        <f t="shared" si="10"/>
        <v>-0.23308327421472885</v>
      </c>
      <c r="AC15" s="16">
        <f t="shared" si="11"/>
        <v>9.542862276615964E-2</v>
      </c>
      <c r="AD15" s="16">
        <f t="shared" si="12"/>
        <v>8.484386052155736E-2</v>
      </c>
      <c r="AE15" s="16">
        <f t="shared" si="12"/>
        <v>8.5820720826737626E-2</v>
      </c>
      <c r="AF15" s="16">
        <f t="shared" si="12"/>
        <v>8.4554092374036272E-2</v>
      </c>
      <c r="AG15" s="16">
        <f t="shared" si="12"/>
        <v>8.1984139939034806E-2</v>
      </c>
      <c r="AH15" s="16">
        <f t="shared" si="12"/>
        <v>8.4645198516488315E-2</v>
      </c>
      <c r="AI15" s="16">
        <f t="shared" si="12"/>
        <v>7.4947455797703871E-2</v>
      </c>
      <c r="AJ15" s="28">
        <f t="shared" si="12"/>
        <v>8.2244804735494823E-2</v>
      </c>
      <c r="AK15" s="28">
        <f t="shared" si="12"/>
        <v>8.644834091918506E-2</v>
      </c>
      <c r="AL15" s="28">
        <f t="shared" si="12"/>
        <v>9.0959360333650943E-2</v>
      </c>
      <c r="AM15" s="28">
        <f t="shared" si="12"/>
        <v>8.3831570049867965E-2</v>
      </c>
      <c r="AN15" s="28">
        <f t="shared" si="12"/>
        <v>6.4291833220083333E-2</v>
      </c>
    </row>
    <row r="16" spans="2:40">
      <c r="B16" s="18"/>
      <c r="C16" s="10">
        <f>SUM(C11:C15)</f>
        <v>75416</v>
      </c>
      <c r="D16" s="10">
        <f t="shared" ref="D16:N16" si="13">SUM(D11:D15)</f>
        <v>67051</v>
      </c>
      <c r="E16" s="10">
        <f t="shared" si="13"/>
        <v>67823</v>
      </c>
      <c r="F16" s="10">
        <f t="shared" si="13"/>
        <v>66822</v>
      </c>
      <c r="G16" s="10">
        <f t="shared" si="13"/>
        <v>64791</v>
      </c>
      <c r="H16" s="10">
        <f t="shared" si="13"/>
        <v>66894</v>
      </c>
      <c r="I16" s="10">
        <f t="shared" si="13"/>
        <v>59230</v>
      </c>
      <c r="J16" s="26">
        <f t="shared" si="13"/>
        <v>64997</v>
      </c>
      <c r="K16" s="26">
        <f t="shared" si="13"/>
        <v>68319</v>
      </c>
      <c r="L16" s="26">
        <f t="shared" si="13"/>
        <v>71884</v>
      </c>
      <c r="M16" s="26">
        <f t="shared" si="13"/>
        <v>66251</v>
      </c>
      <c r="N16" s="80">
        <f t="shared" si="13"/>
        <v>50809</v>
      </c>
      <c r="O16" s="10">
        <f>SUM(O12:O15)</f>
        <v>790287</v>
      </c>
      <c r="Q16" s="16">
        <f t="shared" si="9"/>
        <v>-0.11091810756338183</v>
      </c>
      <c r="R16" s="16">
        <f t="shared" ref="R16:AA16" si="14">(E16/D16)-1</f>
        <v>1.1513623957882801E-2</v>
      </c>
      <c r="S16" s="16">
        <f t="shared" si="14"/>
        <v>-1.4759005057281449E-2</v>
      </c>
      <c r="T16" s="16">
        <f t="shared" si="14"/>
        <v>-3.0394181556972266E-2</v>
      </c>
      <c r="U16" s="16">
        <f t="shared" si="14"/>
        <v>3.2458211788674252E-2</v>
      </c>
      <c r="V16" s="16">
        <f t="shared" si="14"/>
        <v>-0.11456931862349384</v>
      </c>
      <c r="W16" s="28">
        <f t="shared" si="14"/>
        <v>9.7366199561033318E-2</v>
      </c>
      <c r="X16" s="28">
        <f t="shared" si="14"/>
        <v>5.1110051233133946E-2</v>
      </c>
      <c r="Y16" s="28">
        <f t="shared" si="14"/>
        <v>5.2181677132276505E-2</v>
      </c>
      <c r="Z16" s="28">
        <f t="shared" si="14"/>
        <v>-7.8362361582549611E-2</v>
      </c>
      <c r="AA16" s="28">
        <f t="shared" si="14"/>
        <v>-0.23308327421472885</v>
      </c>
      <c r="AC16" s="16">
        <f t="shared" si="11"/>
        <v>9.542862276615964E-2</v>
      </c>
      <c r="AD16" s="16">
        <f t="shared" ref="AD16:AN16" si="15">D16/$O16</f>
        <v>8.484386052155736E-2</v>
      </c>
      <c r="AE16" s="16">
        <f t="shared" si="15"/>
        <v>8.5820720826737626E-2</v>
      </c>
      <c r="AF16" s="16">
        <f t="shared" si="15"/>
        <v>8.4554092374036272E-2</v>
      </c>
      <c r="AG16" s="16">
        <f t="shared" si="15"/>
        <v>8.1984139939034806E-2</v>
      </c>
      <c r="AH16" s="16">
        <f t="shared" si="15"/>
        <v>8.4645198516488315E-2</v>
      </c>
      <c r="AI16" s="16">
        <f t="shared" si="15"/>
        <v>7.4947455797703871E-2</v>
      </c>
      <c r="AJ16" s="28">
        <f t="shared" si="15"/>
        <v>8.2244804735494823E-2</v>
      </c>
      <c r="AK16" s="28">
        <f t="shared" si="15"/>
        <v>8.644834091918506E-2</v>
      </c>
      <c r="AL16" s="28">
        <f t="shared" si="15"/>
        <v>9.0959360333650943E-2</v>
      </c>
      <c r="AM16" s="28">
        <f t="shared" si="15"/>
        <v>8.3831570049867965E-2</v>
      </c>
      <c r="AN16" s="28">
        <f t="shared" si="15"/>
        <v>6.4291833220083333E-2</v>
      </c>
    </row>
    <row r="17" spans="2:40">
      <c r="B17" s="4"/>
      <c r="Q17" s="1"/>
      <c r="R17" s="1"/>
    </row>
    <row r="18" spans="2:40" s="3" customFormat="1"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/>
      <c r="Q18" s="46" t="str">
        <f>CONCATENATE(LEFT(D18,2),"/",LEFT(C18,2))</f>
        <v>02/01</v>
      </c>
      <c r="R18" s="46" t="str">
        <f t="shared" ref="R18:AA18" si="16">CONCATENATE(LEFT(E18,2),"/",LEFT(D18,2))</f>
        <v>03/02</v>
      </c>
      <c r="S18" s="46" t="str">
        <f t="shared" si="16"/>
        <v>04/03</v>
      </c>
      <c r="T18" s="46" t="str">
        <f t="shared" si="16"/>
        <v>05/04</v>
      </c>
      <c r="U18" s="46" t="str">
        <f t="shared" si="16"/>
        <v>06/05</v>
      </c>
      <c r="V18" s="46" t="str">
        <f t="shared" si="16"/>
        <v>07/06</v>
      </c>
      <c r="W18" s="46" t="str">
        <f t="shared" si="16"/>
        <v>08/07</v>
      </c>
      <c r="X18" s="46" t="str">
        <f t="shared" si="16"/>
        <v>09/08</v>
      </c>
      <c r="Y18" s="46" t="str">
        <f t="shared" si="16"/>
        <v>10/09</v>
      </c>
      <c r="Z18" s="46" t="str">
        <f t="shared" si="16"/>
        <v>11/10</v>
      </c>
      <c r="AA18" s="46" t="str">
        <f t="shared" si="16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</row>
    <row r="19" spans="2:40" s="3" customFormat="1">
      <c r="B19" s="31" t="s">
        <v>14</v>
      </c>
      <c r="C19" s="34"/>
      <c r="D19" s="34"/>
      <c r="E19" s="34"/>
      <c r="F19" s="34"/>
      <c r="G19" s="34"/>
      <c r="H19" s="34"/>
      <c r="I19" s="47"/>
      <c r="J19" s="47"/>
      <c r="K19" s="47"/>
      <c r="L19" s="47"/>
      <c r="M19" s="47"/>
      <c r="N19" s="48"/>
      <c r="O19" s="10">
        <f>SUM(C19:N19)</f>
        <v>0</v>
      </c>
      <c r="P19"/>
      <c r="Q19" s="27" t="e">
        <f t="shared" ref="Q19:Q24" si="17">(D19/C19)-1</f>
        <v>#DIV/0!</v>
      </c>
      <c r="R19" s="27" t="e">
        <f t="shared" ref="R19:AA23" si="18">(E19/D19)-1</f>
        <v>#DIV/0!</v>
      </c>
      <c r="S19" s="27" t="e">
        <f t="shared" si="18"/>
        <v>#DIV/0!</v>
      </c>
      <c r="T19" s="27" t="e">
        <f t="shared" si="18"/>
        <v>#DIV/0!</v>
      </c>
      <c r="U19" s="27" t="e">
        <f t="shared" si="18"/>
        <v>#DIV/0!</v>
      </c>
      <c r="V19" s="59" t="e">
        <f t="shared" si="18"/>
        <v>#DIV/0!</v>
      </c>
      <c r="W19" s="59" t="e">
        <f t="shared" si="18"/>
        <v>#DIV/0!</v>
      </c>
      <c r="X19" s="59" t="e">
        <f t="shared" si="18"/>
        <v>#DIV/0!</v>
      </c>
      <c r="Y19" s="59" t="e">
        <f t="shared" si="18"/>
        <v>#DIV/0!</v>
      </c>
      <c r="Z19" s="59" t="e">
        <f t="shared" si="18"/>
        <v>#DIV/0!</v>
      </c>
      <c r="AA19" s="59" t="e">
        <f t="shared" si="18"/>
        <v>#DIV/0!</v>
      </c>
      <c r="AB19" s="271"/>
      <c r="AC19" s="27" t="e">
        <f t="shared" ref="AC19:AC24" si="19">C19/$O19</f>
        <v>#DIV/0!</v>
      </c>
      <c r="AD19" s="27" t="e">
        <f t="shared" ref="AD19:AN23" si="20">D19/$O19</f>
        <v>#DIV/0!</v>
      </c>
      <c r="AE19" s="27" t="e">
        <f t="shared" si="20"/>
        <v>#DIV/0!</v>
      </c>
      <c r="AF19" s="27" t="e">
        <f t="shared" si="20"/>
        <v>#DIV/0!</v>
      </c>
      <c r="AG19" s="27" t="e">
        <f t="shared" si="20"/>
        <v>#DIV/0!</v>
      </c>
      <c r="AH19" s="27" t="e">
        <f t="shared" si="20"/>
        <v>#DIV/0!</v>
      </c>
      <c r="AI19" s="27" t="e">
        <f t="shared" si="20"/>
        <v>#DIV/0!</v>
      </c>
      <c r="AJ19" s="27" t="e">
        <f t="shared" si="20"/>
        <v>#DIV/0!</v>
      </c>
      <c r="AK19" s="27" t="e">
        <f t="shared" si="20"/>
        <v>#DIV/0!</v>
      </c>
      <c r="AL19" s="27" t="e">
        <f t="shared" si="20"/>
        <v>#DIV/0!</v>
      </c>
      <c r="AM19" s="27" t="e">
        <f t="shared" si="20"/>
        <v>#DIV/0!</v>
      </c>
      <c r="AN19" s="27" t="e">
        <f t="shared" si="20"/>
        <v>#DIV/0!</v>
      </c>
    </row>
    <row r="20" spans="2:40">
      <c r="B20" s="17" t="s">
        <v>15</v>
      </c>
      <c r="C20" s="8"/>
      <c r="D20" s="8"/>
      <c r="E20" s="8"/>
      <c r="F20" s="8"/>
      <c r="G20" s="8"/>
      <c r="H20" s="30"/>
      <c r="I20" s="61"/>
      <c r="J20" s="61"/>
      <c r="K20" s="61"/>
      <c r="L20" s="61"/>
      <c r="M20" s="61"/>
      <c r="N20" s="62"/>
      <c r="O20" s="10">
        <f>SUM(C20:N20)</f>
        <v>0</v>
      </c>
      <c r="Q20" s="27" t="e">
        <f t="shared" si="17"/>
        <v>#DIV/0!</v>
      </c>
      <c r="R20" s="27" t="e">
        <f t="shared" si="18"/>
        <v>#DIV/0!</v>
      </c>
      <c r="S20" s="27" t="e">
        <f t="shared" si="18"/>
        <v>#DIV/0!</v>
      </c>
      <c r="T20" s="27" t="e">
        <f t="shared" si="18"/>
        <v>#DIV/0!</v>
      </c>
      <c r="U20" s="27" t="e">
        <f t="shared" si="18"/>
        <v>#DIV/0!</v>
      </c>
      <c r="V20" s="59" t="e">
        <f t="shared" si="18"/>
        <v>#DIV/0!</v>
      </c>
      <c r="W20" s="59" t="e">
        <f t="shared" si="18"/>
        <v>#DIV/0!</v>
      </c>
      <c r="X20" s="59" t="e">
        <f t="shared" si="18"/>
        <v>#DIV/0!</v>
      </c>
      <c r="Y20" s="59" t="e">
        <f t="shared" si="18"/>
        <v>#DIV/0!</v>
      </c>
      <c r="Z20" s="59" t="e">
        <f t="shared" si="18"/>
        <v>#DIV/0!</v>
      </c>
      <c r="AA20" s="59" t="e">
        <f t="shared" si="18"/>
        <v>#DIV/0!</v>
      </c>
      <c r="AC20" s="27" t="e">
        <f t="shared" si="19"/>
        <v>#DIV/0!</v>
      </c>
      <c r="AD20" s="27" t="e">
        <f t="shared" si="20"/>
        <v>#DIV/0!</v>
      </c>
      <c r="AE20" s="27" t="e">
        <f t="shared" si="20"/>
        <v>#DIV/0!</v>
      </c>
      <c r="AF20" s="27" t="e">
        <f t="shared" si="20"/>
        <v>#DIV/0!</v>
      </c>
      <c r="AG20" s="27" t="e">
        <f t="shared" si="20"/>
        <v>#DIV/0!</v>
      </c>
      <c r="AH20" s="27" t="e">
        <f t="shared" si="20"/>
        <v>#DIV/0!</v>
      </c>
      <c r="AI20" s="27" t="e">
        <f t="shared" si="20"/>
        <v>#DIV/0!</v>
      </c>
      <c r="AJ20" s="27" t="e">
        <f t="shared" si="20"/>
        <v>#DIV/0!</v>
      </c>
      <c r="AK20" s="27" t="e">
        <f t="shared" si="20"/>
        <v>#DIV/0!</v>
      </c>
      <c r="AL20" s="27" t="e">
        <f t="shared" si="20"/>
        <v>#DIV/0!</v>
      </c>
      <c r="AM20" s="27" t="e">
        <f t="shared" si="20"/>
        <v>#DIV/0!</v>
      </c>
      <c r="AN20" s="27" t="e">
        <f t="shared" si="20"/>
        <v>#DIV/0!</v>
      </c>
    </row>
    <row r="21" spans="2:40">
      <c r="B21" s="18" t="s">
        <v>16</v>
      </c>
      <c r="C21" s="8"/>
      <c r="D21" s="8"/>
      <c r="E21" s="8"/>
      <c r="F21" s="8"/>
      <c r="G21" s="8"/>
      <c r="H21" s="30"/>
      <c r="I21" s="61"/>
      <c r="J21" s="61"/>
      <c r="K21" s="61"/>
      <c r="L21" s="61"/>
      <c r="M21" s="61"/>
      <c r="N21" s="62"/>
      <c r="O21" s="10">
        <f>SUM(C21:N21)</f>
        <v>0</v>
      </c>
      <c r="Q21" s="27" t="e">
        <f t="shared" si="17"/>
        <v>#DIV/0!</v>
      </c>
      <c r="R21" s="27" t="e">
        <f t="shared" si="18"/>
        <v>#DIV/0!</v>
      </c>
      <c r="S21" s="27" t="e">
        <f t="shared" si="18"/>
        <v>#DIV/0!</v>
      </c>
      <c r="T21" s="27" t="e">
        <f t="shared" si="18"/>
        <v>#DIV/0!</v>
      </c>
      <c r="U21" s="27" t="e">
        <f t="shared" si="18"/>
        <v>#DIV/0!</v>
      </c>
      <c r="V21" s="59" t="e">
        <f t="shared" si="18"/>
        <v>#DIV/0!</v>
      </c>
      <c r="W21" s="59" t="e">
        <f t="shared" si="18"/>
        <v>#DIV/0!</v>
      </c>
      <c r="X21" s="59" t="e">
        <f t="shared" si="18"/>
        <v>#DIV/0!</v>
      </c>
      <c r="Y21" s="59" t="e">
        <f t="shared" si="18"/>
        <v>#DIV/0!</v>
      </c>
      <c r="Z21" s="59" t="e">
        <f t="shared" si="18"/>
        <v>#DIV/0!</v>
      </c>
      <c r="AA21" s="59" t="e">
        <f t="shared" si="18"/>
        <v>#DIV/0!</v>
      </c>
      <c r="AC21" s="27" t="e">
        <f t="shared" si="19"/>
        <v>#DIV/0!</v>
      </c>
      <c r="AD21" s="27" t="e">
        <f t="shared" si="20"/>
        <v>#DIV/0!</v>
      </c>
      <c r="AE21" s="27" t="e">
        <f t="shared" si="20"/>
        <v>#DIV/0!</v>
      </c>
      <c r="AF21" s="27" t="e">
        <f t="shared" si="20"/>
        <v>#DIV/0!</v>
      </c>
      <c r="AG21" s="27" t="e">
        <f t="shared" si="20"/>
        <v>#DIV/0!</v>
      </c>
      <c r="AH21" s="27" t="e">
        <f t="shared" si="20"/>
        <v>#DIV/0!</v>
      </c>
      <c r="AI21" s="27" t="e">
        <f t="shared" si="20"/>
        <v>#DIV/0!</v>
      </c>
      <c r="AJ21" s="27" t="e">
        <f t="shared" si="20"/>
        <v>#DIV/0!</v>
      </c>
      <c r="AK21" s="27" t="e">
        <f t="shared" si="20"/>
        <v>#DIV/0!</v>
      </c>
      <c r="AL21" s="27" t="e">
        <f t="shared" si="20"/>
        <v>#DIV/0!</v>
      </c>
      <c r="AM21" s="27" t="e">
        <f t="shared" si="20"/>
        <v>#DIV/0!</v>
      </c>
      <c r="AN21" s="27" t="e">
        <f t="shared" si="20"/>
        <v>#DIV/0!</v>
      </c>
    </row>
    <row r="22" spans="2:40">
      <c r="B22" s="18" t="s">
        <v>17</v>
      </c>
      <c r="C22" s="8"/>
      <c r="D22" s="8"/>
      <c r="E22" s="8"/>
      <c r="F22" s="8"/>
      <c r="G22" s="8"/>
      <c r="H22" s="8"/>
      <c r="I22" s="1"/>
      <c r="J22" s="1"/>
      <c r="K22" s="1"/>
      <c r="L22" s="1"/>
      <c r="M22" s="1"/>
      <c r="N22" s="22"/>
      <c r="O22" s="10">
        <f>SUM(C22:N22)</f>
        <v>0</v>
      </c>
      <c r="Q22" s="27" t="e">
        <f t="shared" si="17"/>
        <v>#DIV/0!</v>
      </c>
      <c r="R22" s="27" t="e">
        <f t="shared" si="18"/>
        <v>#DIV/0!</v>
      </c>
      <c r="S22" s="27" t="e">
        <f t="shared" si="18"/>
        <v>#DIV/0!</v>
      </c>
      <c r="T22" s="27" t="e">
        <f t="shared" si="18"/>
        <v>#DIV/0!</v>
      </c>
      <c r="U22" s="27" t="e">
        <f t="shared" si="18"/>
        <v>#DIV/0!</v>
      </c>
      <c r="V22" s="59" t="e">
        <f t="shared" si="18"/>
        <v>#DIV/0!</v>
      </c>
      <c r="W22" s="59" t="e">
        <f t="shared" si="18"/>
        <v>#DIV/0!</v>
      </c>
      <c r="X22" s="59" t="e">
        <f t="shared" si="18"/>
        <v>#DIV/0!</v>
      </c>
      <c r="Y22" s="59" t="e">
        <f t="shared" si="18"/>
        <v>#DIV/0!</v>
      </c>
      <c r="Z22" s="59" t="e">
        <f t="shared" si="18"/>
        <v>#DIV/0!</v>
      </c>
      <c r="AA22" s="59" t="e">
        <f t="shared" si="18"/>
        <v>#DIV/0!</v>
      </c>
      <c r="AC22" s="27" t="e">
        <f t="shared" si="19"/>
        <v>#DIV/0!</v>
      </c>
      <c r="AD22" s="27" t="e">
        <f t="shared" si="20"/>
        <v>#DIV/0!</v>
      </c>
      <c r="AE22" s="27" t="e">
        <f t="shared" si="20"/>
        <v>#DIV/0!</v>
      </c>
      <c r="AF22" s="27" t="e">
        <f t="shared" si="20"/>
        <v>#DIV/0!</v>
      </c>
      <c r="AG22" s="27" t="e">
        <f t="shared" si="20"/>
        <v>#DIV/0!</v>
      </c>
      <c r="AH22" s="27" t="e">
        <f t="shared" si="20"/>
        <v>#DIV/0!</v>
      </c>
      <c r="AI22" s="27" t="e">
        <f t="shared" si="20"/>
        <v>#DIV/0!</v>
      </c>
      <c r="AJ22" s="27" t="e">
        <f t="shared" si="20"/>
        <v>#DIV/0!</v>
      </c>
      <c r="AK22" s="27" t="e">
        <f t="shared" si="20"/>
        <v>#DIV/0!</v>
      </c>
      <c r="AL22" s="27" t="e">
        <f t="shared" si="20"/>
        <v>#DIV/0!</v>
      </c>
      <c r="AM22" s="27" t="e">
        <f t="shared" si="20"/>
        <v>#DIV/0!</v>
      </c>
      <c r="AN22" s="27" t="e">
        <f t="shared" si="20"/>
        <v>#DIV/0!</v>
      </c>
    </row>
    <row r="23" spans="2:40">
      <c r="B23" s="19" t="s">
        <v>18</v>
      </c>
      <c r="C23" s="55">
        <f t="shared" ref="C23:H23" si="21">C53+C55</f>
        <v>73029</v>
      </c>
      <c r="D23" s="55">
        <f t="shared" si="21"/>
        <v>67546</v>
      </c>
      <c r="E23" s="55">
        <f t="shared" si="21"/>
        <v>72590</v>
      </c>
      <c r="F23" s="55">
        <f t="shared" si="21"/>
        <v>65648</v>
      </c>
      <c r="G23" s="55">
        <f t="shared" si="21"/>
        <v>68881</v>
      </c>
      <c r="H23" s="55">
        <f t="shared" si="21"/>
        <v>64136</v>
      </c>
      <c r="I23" s="13"/>
      <c r="J23" s="13"/>
      <c r="K23" s="13"/>
      <c r="L23" s="13"/>
      <c r="M23" s="13"/>
      <c r="N23" s="23"/>
      <c r="O23" s="15">
        <f>SUM(C23:N23)</f>
        <v>411830</v>
      </c>
      <c r="Q23" s="28">
        <f t="shared" si="17"/>
        <v>-7.5079762833942687E-2</v>
      </c>
      <c r="R23" s="28">
        <f t="shared" si="18"/>
        <v>7.4675036271577788E-2</v>
      </c>
      <c r="S23" s="28">
        <f t="shared" si="18"/>
        <v>-9.5633007301281214E-2</v>
      </c>
      <c r="T23" s="28">
        <f t="shared" si="18"/>
        <v>4.9247501827930806E-2</v>
      </c>
      <c r="U23" s="28">
        <f t="shared" si="18"/>
        <v>-6.8886920921589434E-2</v>
      </c>
      <c r="V23" s="60">
        <f t="shared" si="18"/>
        <v>-1</v>
      </c>
      <c r="W23" s="60" t="e">
        <f t="shared" si="18"/>
        <v>#DIV/0!</v>
      </c>
      <c r="X23" s="60" t="e">
        <f t="shared" si="18"/>
        <v>#DIV/0!</v>
      </c>
      <c r="Y23" s="60" t="e">
        <f t="shared" si="18"/>
        <v>#DIV/0!</v>
      </c>
      <c r="Z23" s="60" t="e">
        <f t="shared" si="18"/>
        <v>#DIV/0!</v>
      </c>
      <c r="AA23" s="60" t="e">
        <f t="shared" si="18"/>
        <v>#DIV/0!</v>
      </c>
      <c r="AC23" s="28">
        <f t="shared" si="19"/>
        <v>0.17732802369909914</v>
      </c>
      <c r="AD23" s="28">
        <f t="shared" si="20"/>
        <v>0.164014277735959</v>
      </c>
      <c r="AE23" s="28">
        <f t="shared" si="20"/>
        <v>0.1762620498749484</v>
      </c>
      <c r="AF23" s="28">
        <f t="shared" si="20"/>
        <v>0.15940557997231866</v>
      </c>
      <c r="AG23" s="28">
        <f t="shared" si="20"/>
        <v>0.16725590656338782</v>
      </c>
      <c r="AH23" s="28">
        <f t="shared" si="20"/>
        <v>0.15573416215428695</v>
      </c>
      <c r="AI23" s="28">
        <f t="shared" si="20"/>
        <v>0</v>
      </c>
      <c r="AJ23" s="28">
        <f t="shared" si="20"/>
        <v>0</v>
      </c>
      <c r="AK23" s="28">
        <f t="shared" si="20"/>
        <v>0</v>
      </c>
      <c r="AL23" s="28">
        <f t="shared" si="20"/>
        <v>0</v>
      </c>
      <c r="AM23" s="28">
        <f t="shared" si="20"/>
        <v>0</v>
      </c>
      <c r="AN23" s="28">
        <f t="shared" si="20"/>
        <v>0</v>
      </c>
    </row>
    <row r="24" spans="2:40">
      <c r="B24" s="42"/>
      <c r="C24" s="43">
        <f>SUM(C19:C23)</f>
        <v>73029</v>
      </c>
      <c r="D24" s="43">
        <f t="shared" ref="D24:N24" si="22">SUM(D19:D23)</f>
        <v>67546</v>
      </c>
      <c r="E24" s="43">
        <f t="shared" si="22"/>
        <v>72590</v>
      </c>
      <c r="F24" s="43">
        <f t="shared" si="22"/>
        <v>65648</v>
      </c>
      <c r="G24" s="43">
        <f t="shared" si="22"/>
        <v>68881</v>
      </c>
      <c r="H24" s="43">
        <f t="shared" si="22"/>
        <v>64136</v>
      </c>
      <c r="I24" s="43">
        <f t="shared" si="22"/>
        <v>0</v>
      </c>
      <c r="J24" s="43">
        <f t="shared" si="22"/>
        <v>0</v>
      </c>
      <c r="K24" s="43">
        <f t="shared" si="22"/>
        <v>0</v>
      </c>
      <c r="L24" s="43">
        <f t="shared" si="22"/>
        <v>0</v>
      </c>
      <c r="M24" s="43">
        <f t="shared" si="22"/>
        <v>0</v>
      </c>
      <c r="N24" s="44">
        <f t="shared" si="22"/>
        <v>0</v>
      </c>
      <c r="O24" s="43">
        <f>SUM(O20:O23)</f>
        <v>411830</v>
      </c>
      <c r="P24" s="10"/>
      <c r="Q24" s="28">
        <f t="shared" si="17"/>
        <v>-7.5079762833942687E-2</v>
      </c>
      <c r="R24" s="28">
        <f t="shared" ref="R24:AA24" si="23">(E24/D24)-1</f>
        <v>7.4675036271577788E-2</v>
      </c>
      <c r="S24" s="28">
        <f t="shared" si="23"/>
        <v>-9.5633007301281214E-2</v>
      </c>
      <c r="T24" s="28">
        <f t="shared" si="23"/>
        <v>4.9247501827930806E-2</v>
      </c>
      <c r="U24" s="28">
        <f t="shared" si="23"/>
        <v>-6.8886920921589434E-2</v>
      </c>
      <c r="V24" s="60">
        <f t="shared" si="23"/>
        <v>-1</v>
      </c>
      <c r="W24" s="60" t="e">
        <f t="shared" si="23"/>
        <v>#DIV/0!</v>
      </c>
      <c r="X24" s="60" t="e">
        <f t="shared" si="23"/>
        <v>#DIV/0!</v>
      </c>
      <c r="Y24" s="60" t="e">
        <f t="shared" si="23"/>
        <v>#DIV/0!</v>
      </c>
      <c r="Z24" s="60" t="e">
        <f t="shared" si="23"/>
        <v>#DIV/0!</v>
      </c>
      <c r="AA24" s="60" t="e">
        <f t="shared" si="23"/>
        <v>#DIV/0!</v>
      </c>
      <c r="AC24" s="28">
        <f t="shared" si="19"/>
        <v>0.17732802369909914</v>
      </c>
      <c r="AD24" s="28">
        <f t="shared" ref="AD24:AN24" si="24">D24/$O24</f>
        <v>0.164014277735959</v>
      </c>
      <c r="AE24" s="28">
        <f t="shared" si="24"/>
        <v>0.1762620498749484</v>
      </c>
      <c r="AF24" s="28">
        <f t="shared" si="24"/>
        <v>0.15940557997231866</v>
      </c>
      <c r="AG24" s="28">
        <f t="shared" si="24"/>
        <v>0.16725590656338782</v>
      </c>
      <c r="AH24" s="28">
        <f t="shared" si="24"/>
        <v>0.15573416215428695</v>
      </c>
      <c r="AI24" s="28">
        <f t="shared" si="24"/>
        <v>0</v>
      </c>
      <c r="AJ24" s="28">
        <f t="shared" si="24"/>
        <v>0</v>
      </c>
      <c r="AK24" s="28">
        <f t="shared" si="24"/>
        <v>0</v>
      </c>
      <c r="AL24" s="28">
        <f t="shared" si="24"/>
        <v>0</v>
      </c>
      <c r="AM24" s="28">
        <f t="shared" si="24"/>
        <v>0</v>
      </c>
      <c r="AN24" s="28">
        <f t="shared" si="24"/>
        <v>0</v>
      </c>
    </row>
    <row r="25" spans="2:40">
      <c r="B25" s="4"/>
      <c r="L25" s="1"/>
      <c r="Q25" s="1"/>
      <c r="R25" s="1"/>
    </row>
    <row r="26" spans="2:40">
      <c r="B26" s="40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65</v>
      </c>
      <c r="Q26" s="1"/>
      <c r="R26" s="1"/>
    </row>
    <row r="27" spans="2:40">
      <c r="B27" s="4" t="s">
        <v>14</v>
      </c>
      <c r="C27" s="7" t="e">
        <f t="shared" ref="C27:O32" si="25">(C11/C3)-1</f>
        <v>#DIV/0!</v>
      </c>
      <c r="D27" s="7" t="e">
        <f t="shared" si="25"/>
        <v>#DIV/0!</v>
      </c>
      <c r="E27" s="7" t="e">
        <f t="shared" si="25"/>
        <v>#DIV/0!</v>
      </c>
      <c r="F27" s="7" t="e">
        <f t="shared" si="25"/>
        <v>#DIV/0!</v>
      </c>
      <c r="G27" s="7" t="e">
        <f t="shared" si="25"/>
        <v>#DIV/0!</v>
      </c>
      <c r="H27" s="7" t="e">
        <f t="shared" si="25"/>
        <v>#DIV/0!</v>
      </c>
      <c r="I27" s="7" t="e">
        <f t="shared" si="25"/>
        <v>#DIV/0!</v>
      </c>
      <c r="J27" s="9" t="e">
        <f t="shared" si="25"/>
        <v>#DIV/0!</v>
      </c>
      <c r="K27" s="9" t="e">
        <f t="shared" si="25"/>
        <v>#DIV/0!</v>
      </c>
      <c r="L27" s="9" t="e">
        <f t="shared" si="25"/>
        <v>#DIV/0!</v>
      </c>
      <c r="M27" s="9" t="e">
        <f t="shared" si="25"/>
        <v>#DIV/0!</v>
      </c>
      <c r="N27" s="66" t="e">
        <f t="shared" si="25"/>
        <v>#DIV/0!</v>
      </c>
      <c r="O27" s="9" t="e">
        <f t="shared" si="25"/>
        <v>#DIV/0!</v>
      </c>
      <c r="P27" s="9" t="e">
        <f t="shared" ref="P27:P32" si="26">(SUM(J11:N11)/SUM(J3:N3))-1</f>
        <v>#DIV/0!</v>
      </c>
      <c r="Q27" s="1"/>
      <c r="R27" s="1"/>
    </row>
    <row r="28" spans="2:40">
      <c r="B28" s="5" t="s">
        <v>15</v>
      </c>
      <c r="C28" s="7" t="e">
        <f t="shared" si="25"/>
        <v>#DIV/0!</v>
      </c>
      <c r="D28" s="7" t="e">
        <f t="shared" si="25"/>
        <v>#DIV/0!</v>
      </c>
      <c r="E28" s="7" t="e">
        <f t="shared" si="25"/>
        <v>#DIV/0!</v>
      </c>
      <c r="F28" s="7" t="e">
        <f t="shared" si="25"/>
        <v>#DIV/0!</v>
      </c>
      <c r="G28" s="7" t="e">
        <f t="shared" si="25"/>
        <v>#DIV/0!</v>
      </c>
      <c r="H28" s="7" t="e">
        <f t="shared" si="25"/>
        <v>#DIV/0!</v>
      </c>
      <c r="I28" s="7" t="e">
        <f t="shared" si="25"/>
        <v>#DIV/0!</v>
      </c>
      <c r="J28" s="9" t="e">
        <f t="shared" si="25"/>
        <v>#DIV/0!</v>
      </c>
      <c r="K28" s="9" t="e">
        <f t="shared" si="25"/>
        <v>#DIV/0!</v>
      </c>
      <c r="L28" s="9" t="e">
        <f t="shared" si="25"/>
        <v>#DIV/0!</v>
      </c>
      <c r="M28" s="9" t="e">
        <f t="shared" si="25"/>
        <v>#DIV/0!</v>
      </c>
      <c r="N28" s="66" t="e">
        <f t="shared" si="25"/>
        <v>#DIV/0!</v>
      </c>
      <c r="O28" s="9" t="e">
        <f t="shared" si="25"/>
        <v>#DIV/0!</v>
      </c>
      <c r="P28" s="9" t="e">
        <f t="shared" si="26"/>
        <v>#DIV/0!</v>
      </c>
      <c r="Q28" s="1"/>
      <c r="R28" s="1"/>
    </row>
    <row r="29" spans="2:40">
      <c r="B29" s="4" t="s">
        <v>16</v>
      </c>
      <c r="C29" s="7" t="e">
        <f t="shared" si="25"/>
        <v>#DIV/0!</v>
      </c>
      <c r="D29" s="7" t="e">
        <f t="shared" si="25"/>
        <v>#DIV/0!</v>
      </c>
      <c r="E29" s="7" t="e">
        <f t="shared" si="25"/>
        <v>#DIV/0!</v>
      </c>
      <c r="F29" s="7" t="e">
        <f t="shared" si="25"/>
        <v>#DIV/0!</v>
      </c>
      <c r="G29" s="7" t="e">
        <f t="shared" si="25"/>
        <v>#DIV/0!</v>
      </c>
      <c r="H29" s="7" t="e">
        <f t="shared" si="25"/>
        <v>#DIV/0!</v>
      </c>
      <c r="I29" s="7" t="e">
        <f t="shared" si="25"/>
        <v>#DIV/0!</v>
      </c>
      <c r="J29" s="9" t="e">
        <f t="shared" si="25"/>
        <v>#DIV/0!</v>
      </c>
      <c r="K29" s="9" t="e">
        <f t="shared" si="25"/>
        <v>#DIV/0!</v>
      </c>
      <c r="L29" s="9" t="e">
        <f t="shared" si="25"/>
        <v>#DIV/0!</v>
      </c>
      <c r="M29" s="9" t="e">
        <f t="shared" si="25"/>
        <v>#DIV/0!</v>
      </c>
      <c r="N29" s="66" t="e">
        <f t="shared" si="25"/>
        <v>#DIV/0!</v>
      </c>
      <c r="O29" s="9" t="e">
        <f t="shared" si="25"/>
        <v>#DIV/0!</v>
      </c>
      <c r="P29" s="9" t="e">
        <f t="shared" si="26"/>
        <v>#DIV/0!</v>
      </c>
      <c r="R29" s="1"/>
    </row>
    <row r="30" spans="2:40">
      <c r="B30" s="4" t="s">
        <v>17</v>
      </c>
      <c r="C30" s="7" t="e">
        <f t="shared" si="25"/>
        <v>#DIV/0!</v>
      </c>
      <c r="D30" s="7" t="e">
        <f t="shared" si="25"/>
        <v>#DIV/0!</v>
      </c>
      <c r="E30" s="7" t="e">
        <f t="shared" si="25"/>
        <v>#DIV/0!</v>
      </c>
      <c r="F30" s="7" t="e">
        <f t="shared" si="25"/>
        <v>#DIV/0!</v>
      </c>
      <c r="G30" s="7" t="e">
        <f t="shared" si="25"/>
        <v>#DIV/0!</v>
      </c>
      <c r="H30" s="7" t="e">
        <f t="shared" si="25"/>
        <v>#DIV/0!</v>
      </c>
      <c r="I30" s="7" t="e">
        <f t="shared" si="25"/>
        <v>#DIV/0!</v>
      </c>
      <c r="J30" s="9" t="e">
        <f t="shared" si="25"/>
        <v>#DIV/0!</v>
      </c>
      <c r="K30" s="9" t="e">
        <f t="shared" si="25"/>
        <v>#DIV/0!</v>
      </c>
      <c r="L30" s="9" t="e">
        <f t="shared" si="25"/>
        <v>#DIV/0!</v>
      </c>
      <c r="M30" s="9" t="e">
        <f t="shared" si="25"/>
        <v>#DIV/0!</v>
      </c>
      <c r="N30" s="66" t="e">
        <f t="shared" si="25"/>
        <v>#DIV/0!</v>
      </c>
      <c r="O30" s="9" t="e">
        <f t="shared" si="25"/>
        <v>#DIV/0!</v>
      </c>
      <c r="P30" s="9" t="e">
        <f t="shared" si="26"/>
        <v>#DIV/0!</v>
      </c>
      <c r="R30" s="1"/>
    </row>
    <row r="31" spans="2:40">
      <c r="B31" s="12" t="s">
        <v>18</v>
      </c>
      <c r="C31" s="37">
        <f t="shared" si="25"/>
        <v>8.601298907017263E-2</v>
      </c>
      <c r="D31" s="37">
        <f t="shared" si="25"/>
        <v>-7.3430352199209681E-3</v>
      </c>
      <c r="E31" s="37">
        <f t="shared" si="25"/>
        <v>-8.0403509009802976E-2</v>
      </c>
      <c r="F31" s="37">
        <f t="shared" si="25"/>
        <v>9.1399078822722357E-2</v>
      </c>
      <c r="G31" s="37">
        <f t="shared" si="25"/>
        <v>-7.1323118379749695E-2</v>
      </c>
      <c r="H31" s="37">
        <f t="shared" si="25"/>
        <v>-5.3431441913117328E-2</v>
      </c>
      <c r="I31" s="37">
        <f t="shared" si="25"/>
        <v>2.1013256106600542E-2</v>
      </c>
      <c r="J31" s="38">
        <f t="shared" si="25"/>
        <v>1.4009578932588695E-2</v>
      </c>
      <c r="K31" s="38">
        <f t="shared" si="25"/>
        <v>6.0491757474154806E-2</v>
      </c>
      <c r="L31" s="38">
        <f t="shared" si="25"/>
        <v>1.4236331569664973E-2</v>
      </c>
      <c r="M31" s="38">
        <f t="shared" si="25"/>
        <v>4.6097623849454816E-3</v>
      </c>
      <c r="N31" s="67">
        <f t="shared" si="25"/>
        <v>-3.1434671546761273E-2</v>
      </c>
      <c r="O31" s="38">
        <f t="shared" si="25"/>
        <v>2.6249083375411431E-3</v>
      </c>
      <c r="P31" s="38">
        <f t="shared" si="26"/>
        <v>1.4030792854648144E-2</v>
      </c>
      <c r="Q31" s="1"/>
      <c r="R31" s="1"/>
    </row>
    <row r="32" spans="2:40">
      <c r="B32" s="4"/>
      <c r="C32" s="37">
        <f t="shared" si="25"/>
        <v>8.601298907017263E-2</v>
      </c>
      <c r="D32" s="37">
        <f t="shared" si="25"/>
        <v>-7.3430352199209681E-3</v>
      </c>
      <c r="E32" s="37">
        <f t="shared" si="25"/>
        <v>-8.0403509009802976E-2</v>
      </c>
      <c r="F32" s="37">
        <f t="shared" si="25"/>
        <v>9.1399078822722357E-2</v>
      </c>
      <c r="G32" s="37">
        <f t="shared" si="25"/>
        <v>-7.1323118379749695E-2</v>
      </c>
      <c r="H32" s="37">
        <f t="shared" si="25"/>
        <v>-5.3431441913117328E-2</v>
      </c>
      <c r="I32" s="37">
        <f t="shared" si="25"/>
        <v>2.1013256106600542E-2</v>
      </c>
      <c r="J32" s="38">
        <f t="shared" si="25"/>
        <v>1.4009578932588695E-2</v>
      </c>
      <c r="K32" s="38">
        <f t="shared" si="25"/>
        <v>6.0491757474154806E-2</v>
      </c>
      <c r="L32" s="38">
        <f t="shared" si="25"/>
        <v>1.4236331569664973E-2</v>
      </c>
      <c r="M32" s="38">
        <f t="shared" si="25"/>
        <v>4.6097623849454816E-3</v>
      </c>
      <c r="N32" s="67">
        <f t="shared" si="25"/>
        <v>-3.1434671546761273E-2</v>
      </c>
      <c r="O32" s="38">
        <f t="shared" si="25"/>
        <v>2.6249083375411431E-3</v>
      </c>
      <c r="P32" s="38">
        <f t="shared" si="26"/>
        <v>1.4030792854648144E-2</v>
      </c>
      <c r="Q32" s="1"/>
      <c r="R32" s="1"/>
    </row>
    <row r="33" spans="2:18">
      <c r="B33" s="4"/>
      <c r="L33" s="1"/>
      <c r="Q33" s="1"/>
      <c r="R33" s="1"/>
    </row>
    <row r="34" spans="2:18">
      <c r="B34" s="39" t="s">
        <v>60</v>
      </c>
      <c r="C34" s="39" t="s">
        <v>46</v>
      </c>
      <c r="D34" s="39" t="s">
        <v>47</v>
      </c>
      <c r="E34" s="39" t="s">
        <v>48</v>
      </c>
      <c r="F34" s="39" t="s">
        <v>49</v>
      </c>
      <c r="G34" s="39" t="s">
        <v>50</v>
      </c>
      <c r="H34" s="39" t="s">
        <v>51</v>
      </c>
      <c r="I34" s="45"/>
      <c r="J34" s="45"/>
      <c r="K34" s="45"/>
      <c r="L34" s="45"/>
      <c r="M34" s="45"/>
      <c r="N34" s="69"/>
      <c r="O34" s="39" t="s">
        <v>61</v>
      </c>
      <c r="Q34" s="1"/>
      <c r="R34" s="1"/>
    </row>
    <row r="35" spans="2:18">
      <c r="B35" s="5" t="s">
        <v>14</v>
      </c>
      <c r="C35" s="9" t="e">
        <f t="shared" ref="C35:H40" si="27">(C19/C11)-1</f>
        <v>#DIV/0!</v>
      </c>
      <c r="D35" s="9" t="e">
        <f t="shared" si="27"/>
        <v>#DIV/0!</v>
      </c>
      <c r="E35" s="9" t="e">
        <f t="shared" si="27"/>
        <v>#DIV/0!</v>
      </c>
      <c r="F35" s="9" t="e">
        <f t="shared" si="27"/>
        <v>#DIV/0!</v>
      </c>
      <c r="G35" s="9" t="e">
        <f t="shared" si="27"/>
        <v>#DIV/0!</v>
      </c>
      <c r="H35" s="9" t="e">
        <f t="shared" si="27"/>
        <v>#DIV/0!</v>
      </c>
      <c r="I35" s="57"/>
      <c r="J35" s="57"/>
      <c r="K35" s="57"/>
      <c r="L35" s="57"/>
      <c r="M35" s="57"/>
      <c r="N35" s="71"/>
      <c r="O35" s="9" t="e">
        <f t="shared" ref="O35:O40" si="28">(SUM(C19:H19)/SUM(C11:H11))-1</f>
        <v>#DIV/0!</v>
      </c>
      <c r="Q35" s="1"/>
      <c r="R35" s="1"/>
    </row>
    <row r="36" spans="2:18">
      <c r="B36" s="5" t="s">
        <v>15</v>
      </c>
      <c r="C36" s="9" t="e">
        <f t="shared" si="27"/>
        <v>#DIV/0!</v>
      </c>
      <c r="D36" s="9" t="e">
        <f t="shared" si="27"/>
        <v>#DIV/0!</v>
      </c>
      <c r="E36" s="9" t="e">
        <f t="shared" si="27"/>
        <v>#DIV/0!</v>
      </c>
      <c r="F36" s="9" t="e">
        <f t="shared" si="27"/>
        <v>#DIV/0!</v>
      </c>
      <c r="G36" s="9" t="e">
        <f t="shared" si="27"/>
        <v>#DIV/0!</v>
      </c>
      <c r="H36" s="9" t="e">
        <f t="shared" si="27"/>
        <v>#DIV/0!</v>
      </c>
      <c r="I36" s="57"/>
      <c r="J36" s="57"/>
      <c r="K36" s="57"/>
      <c r="L36" s="57"/>
      <c r="M36" s="57"/>
      <c r="N36" s="71"/>
      <c r="O36" s="9" t="e">
        <f t="shared" si="28"/>
        <v>#DIV/0!</v>
      </c>
      <c r="Q36" s="1"/>
      <c r="R36" s="1"/>
    </row>
    <row r="37" spans="2:18">
      <c r="B37" s="4" t="s">
        <v>16</v>
      </c>
      <c r="C37" s="9" t="e">
        <f t="shared" si="27"/>
        <v>#DIV/0!</v>
      </c>
      <c r="D37" s="9" t="e">
        <f t="shared" si="27"/>
        <v>#DIV/0!</v>
      </c>
      <c r="E37" s="9" t="e">
        <f t="shared" si="27"/>
        <v>#DIV/0!</v>
      </c>
      <c r="F37" s="9" t="e">
        <f t="shared" si="27"/>
        <v>#DIV/0!</v>
      </c>
      <c r="G37" s="9" t="e">
        <f t="shared" si="27"/>
        <v>#DIV/0!</v>
      </c>
      <c r="H37" s="9" t="e">
        <f t="shared" si="27"/>
        <v>#DIV/0!</v>
      </c>
      <c r="I37" s="57"/>
      <c r="J37" s="57"/>
      <c r="K37" s="57"/>
      <c r="L37" s="57"/>
      <c r="M37" s="57"/>
      <c r="N37" s="71"/>
      <c r="O37" s="9" t="e">
        <f t="shared" si="28"/>
        <v>#DIV/0!</v>
      </c>
      <c r="Q37" s="1"/>
      <c r="R37" s="1"/>
    </row>
    <row r="38" spans="2:18">
      <c r="B38" s="4" t="s">
        <v>17</v>
      </c>
      <c r="C38" s="9" t="e">
        <f t="shared" si="27"/>
        <v>#DIV/0!</v>
      </c>
      <c r="D38" s="9" t="e">
        <f t="shared" si="27"/>
        <v>#DIV/0!</v>
      </c>
      <c r="E38" s="9" t="e">
        <f t="shared" si="27"/>
        <v>#DIV/0!</v>
      </c>
      <c r="F38" s="9" t="e">
        <f t="shared" si="27"/>
        <v>#DIV/0!</v>
      </c>
      <c r="G38" s="9" t="e">
        <f t="shared" si="27"/>
        <v>#DIV/0!</v>
      </c>
      <c r="H38" s="9" t="e">
        <f t="shared" si="27"/>
        <v>#DIV/0!</v>
      </c>
      <c r="I38" s="57"/>
      <c r="J38" s="57"/>
      <c r="K38" s="57"/>
      <c r="L38" s="57"/>
      <c r="M38" s="57"/>
      <c r="N38" s="71"/>
      <c r="O38" s="9" t="e">
        <f t="shared" si="28"/>
        <v>#DIV/0!</v>
      </c>
      <c r="Q38" s="1"/>
      <c r="R38" s="1"/>
    </row>
    <row r="39" spans="2:18">
      <c r="B39" s="12" t="s">
        <v>18</v>
      </c>
      <c r="C39" s="38">
        <f t="shared" si="27"/>
        <v>-3.165110851808639E-2</v>
      </c>
      <c r="D39" s="38">
        <f t="shared" si="27"/>
        <v>7.3824402320621374E-3</v>
      </c>
      <c r="E39" s="38">
        <f t="shared" si="27"/>
        <v>7.028589121684381E-2</v>
      </c>
      <c r="F39" s="38">
        <f t="shared" si="27"/>
        <v>-1.7569064080692032E-2</v>
      </c>
      <c r="G39" s="38">
        <f t="shared" si="27"/>
        <v>6.3126051457764287E-2</v>
      </c>
      <c r="H39" s="38">
        <f t="shared" si="27"/>
        <v>-4.122940771967587E-2</v>
      </c>
      <c r="I39" s="58"/>
      <c r="J39" s="58"/>
      <c r="K39" s="58"/>
      <c r="L39" s="58"/>
      <c r="M39" s="58"/>
      <c r="N39" s="72"/>
      <c r="O39" s="70">
        <f t="shared" si="28"/>
        <v>7.4193303766907359E-3</v>
      </c>
      <c r="Q39" s="1"/>
      <c r="R39" s="1"/>
    </row>
    <row r="40" spans="2:18">
      <c r="C40" s="38">
        <f t="shared" si="27"/>
        <v>-3.165110851808639E-2</v>
      </c>
      <c r="D40" s="38">
        <f t="shared" si="27"/>
        <v>7.3824402320621374E-3</v>
      </c>
      <c r="E40" s="38">
        <f t="shared" si="27"/>
        <v>7.028589121684381E-2</v>
      </c>
      <c r="F40" s="38">
        <f t="shared" si="27"/>
        <v>-1.7569064080692032E-2</v>
      </c>
      <c r="G40" s="38">
        <f t="shared" si="27"/>
        <v>6.3126051457764287E-2</v>
      </c>
      <c r="H40" s="38">
        <f t="shared" si="27"/>
        <v>-4.122940771967587E-2</v>
      </c>
      <c r="I40" s="81"/>
      <c r="J40" s="81"/>
      <c r="K40" s="81"/>
      <c r="L40" s="81"/>
      <c r="M40" s="81"/>
      <c r="N40" s="82"/>
      <c r="O40" s="83">
        <f t="shared" si="28"/>
        <v>7.4193303766907359E-3</v>
      </c>
      <c r="Q40" s="1"/>
      <c r="R40" s="1"/>
    </row>
    <row r="41" spans="2:18">
      <c r="L41" s="1"/>
      <c r="Q41" s="1"/>
      <c r="R41" s="1"/>
    </row>
    <row r="42" spans="2:18">
      <c r="B42" s="85" t="s">
        <v>127</v>
      </c>
      <c r="C42" s="61">
        <f>C45-C44-C43</f>
        <v>36007</v>
      </c>
      <c r="D42" s="61">
        <f t="shared" ref="D42:N42" si="29">D45-D44-D43</f>
        <v>37117</v>
      </c>
      <c r="E42" s="61">
        <f t="shared" si="29"/>
        <v>40336</v>
      </c>
      <c r="F42" s="61">
        <f t="shared" si="29"/>
        <v>32508</v>
      </c>
      <c r="G42" s="61">
        <f t="shared" si="29"/>
        <v>36798</v>
      </c>
      <c r="H42" s="61">
        <f t="shared" si="29"/>
        <v>37246</v>
      </c>
      <c r="I42" s="61">
        <f t="shared" si="29"/>
        <v>31111</v>
      </c>
      <c r="J42" s="61">
        <f t="shared" si="29"/>
        <v>33546</v>
      </c>
      <c r="K42" s="61">
        <f t="shared" si="29"/>
        <v>35254</v>
      </c>
      <c r="L42" s="61">
        <f t="shared" si="29"/>
        <v>38856</v>
      </c>
      <c r="M42" s="61">
        <f t="shared" si="29"/>
        <v>35356</v>
      </c>
      <c r="N42" s="61">
        <f t="shared" si="29"/>
        <v>27848</v>
      </c>
      <c r="O42" s="1">
        <f>SUM(C42:N42)</f>
        <v>421983</v>
      </c>
      <c r="Q42" s="1"/>
      <c r="R42" s="1"/>
    </row>
    <row r="43" spans="2:18">
      <c r="B43" s="85" t="s">
        <v>128</v>
      </c>
      <c r="C43" s="61">
        <f>oversi.gov.sk!C7</f>
        <v>0</v>
      </c>
      <c r="D43" s="61">
        <f>oversi.gov.sk!D7</f>
        <v>0</v>
      </c>
      <c r="E43" s="61">
        <f>oversi.gov.sk!E7</f>
        <v>0</v>
      </c>
      <c r="F43" s="61">
        <f>oversi.gov.sk!F7</f>
        <v>0</v>
      </c>
      <c r="G43" s="61">
        <f>oversi.gov.sk!G7</f>
        <v>0</v>
      </c>
      <c r="H43" s="61">
        <f>oversi.gov.sk!H7</f>
        <v>0</v>
      </c>
      <c r="I43" s="61">
        <f>oversi.gov.sk!I7</f>
        <v>0</v>
      </c>
      <c r="J43" s="61">
        <f>oversi.gov.sk!J7</f>
        <v>0</v>
      </c>
      <c r="K43" s="61">
        <f>oversi.gov.sk!K7</f>
        <v>0</v>
      </c>
      <c r="L43" s="61">
        <f>oversi.gov.sk!L7</f>
        <v>0</v>
      </c>
      <c r="M43" s="61">
        <f>oversi.gov.sk!M7</f>
        <v>0</v>
      </c>
      <c r="N43" s="61">
        <f>oversi.gov.sk!N7</f>
        <v>0</v>
      </c>
      <c r="O43" s="1">
        <f t="shared" ref="O43:O56" si="30">SUM(C43:N43)</f>
        <v>0</v>
      </c>
      <c r="Q43" s="1"/>
      <c r="R43" s="1"/>
    </row>
    <row r="44" spans="2:18">
      <c r="B44" s="85" t="s">
        <v>129</v>
      </c>
      <c r="C44" s="61">
        <f>'IOM - Slovenská pošta'!C7</f>
        <v>33436</v>
      </c>
      <c r="D44" s="61">
        <f>'IOM - Slovenská pošta'!D7</f>
        <v>30430</v>
      </c>
      <c r="E44" s="61">
        <f>'IOM - Slovenská pošta'!E7</f>
        <v>33417</v>
      </c>
      <c r="F44" s="61">
        <f>'IOM - Slovenská pošta'!F7</f>
        <v>28718</v>
      </c>
      <c r="G44" s="61">
        <f>'IOM - Slovenská pošta'!G7</f>
        <v>32969</v>
      </c>
      <c r="H44" s="61">
        <f>'IOM - Slovenská pošta'!H7</f>
        <v>33424</v>
      </c>
      <c r="I44" s="61">
        <f>'IOM - Slovenská pošta'!I7</f>
        <v>26900</v>
      </c>
      <c r="J44" s="61">
        <f>'IOM - Slovenská pošta'!J7</f>
        <v>30553</v>
      </c>
      <c r="K44" s="61">
        <f>'IOM - Slovenská pošta'!K7</f>
        <v>29168</v>
      </c>
      <c r="L44" s="61">
        <f>'IOM - Slovenská pošta'!L7</f>
        <v>32019</v>
      </c>
      <c r="M44" s="61">
        <f>'IOM - Slovenská pošta'!M7</f>
        <v>30591</v>
      </c>
      <c r="N44" s="61">
        <f>'IOM - Slovenská pošta'!N7</f>
        <v>24610</v>
      </c>
      <c r="O44" s="1">
        <f t="shared" si="30"/>
        <v>366235</v>
      </c>
      <c r="R44" s="1"/>
    </row>
    <row r="45" spans="2:18">
      <c r="B45" t="s">
        <v>130</v>
      </c>
      <c r="C45" s="61">
        <v>69443</v>
      </c>
      <c r="D45" s="61">
        <v>67547</v>
      </c>
      <c r="E45" s="61">
        <v>73753</v>
      </c>
      <c r="F45" s="61">
        <v>61226</v>
      </c>
      <c r="G45" s="61">
        <v>69767</v>
      </c>
      <c r="H45" s="61">
        <v>70670</v>
      </c>
      <c r="I45" s="61">
        <v>58011</v>
      </c>
      <c r="J45" s="61">
        <v>64099</v>
      </c>
      <c r="K45" s="61">
        <v>64422</v>
      </c>
      <c r="L45" s="61">
        <v>70875</v>
      </c>
      <c r="M45" s="61">
        <v>65947</v>
      </c>
      <c r="N45" s="61">
        <v>52458</v>
      </c>
      <c r="O45" s="1">
        <f t="shared" si="30"/>
        <v>788218</v>
      </c>
      <c r="Q45" s="1"/>
      <c r="R45" s="1"/>
    </row>
    <row r="46" spans="2:18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1"/>
      <c r="Q46" s="1"/>
      <c r="R46" s="1"/>
    </row>
    <row r="47" spans="2:18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1"/>
      <c r="Q47" s="1"/>
      <c r="R47" s="1"/>
    </row>
    <row r="48" spans="2:18">
      <c r="B48" s="85" t="s">
        <v>127</v>
      </c>
      <c r="C48" s="61">
        <f t="shared" ref="C48:N48" si="31">C51-C50-C49</f>
        <v>44199</v>
      </c>
      <c r="D48" s="61">
        <f t="shared" si="31"/>
        <v>38311</v>
      </c>
      <c r="E48" s="61">
        <f t="shared" si="31"/>
        <v>41136</v>
      </c>
      <c r="F48" s="61">
        <f t="shared" si="31"/>
        <v>41775</v>
      </c>
      <c r="G48" s="61">
        <f t="shared" si="31"/>
        <v>41548</v>
      </c>
      <c r="H48" s="61">
        <f t="shared" si="31"/>
        <v>41114</v>
      </c>
      <c r="I48" s="61">
        <f t="shared" si="31"/>
        <v>36890</v>
      </c>
      <c r="J48" s="61">
        <f t="shared" si="31"/>
        <v>37108</v>
      </c>
      <c r="K48" s="61">
        <f t="shared" si="31"/>
        <v>41024</v>
      </c>
      <c r="L48" s="61">
        <f t="shared" si="31"/>
        <v>44989</v>
      </c>
      <c r="M48" s="61">
        <f t="shared" si="31"/>
        <v>41771</v>
      </c>
      <c r="N48" s="61">
        <f t="shared" si="31"/>
        <v>32028</v>
      </c>
      <c r="O48" s="1">
        <f t="shared" si="30"/>
        <v>481893</v>
      </c>
      <c r="Q48" s="1"/>
      <c r="R48" s="1"/>
    </row>
    <row r="49" spans="2:18">
      <c r="B49" s="85" t="s">
        <v>128</v>
      </c>
      <c r="C49" s="61">
        <f>oversi.gov.sk!C15</f>
        <v>0</v>
      </c>
      <c r="D49" s="61">
        <f>oversi.gov.sk!D15</f>
        <v>0</v>
      </c>
      <c r="E49" s="61">
        <f>oversi.gov.sk!E15</f>
        <v>0</v>
      </c>
      <c r="F49" s="61">
        <f>oversi.gov.sk!F15</f>
        <v>0</v>
      </c>
      <c r="G49" s="61">
        <f>oversi.gov.sk!G15</f>
        <v>0</v>
      </c>
      <c r="H49" s="61">
        <f>oversi.gov.sk!H15</f>
        <v>0</v>
      </c>
      <c r="I49" s="61">
        <f>oversi.gov.sk!I15</f>
        <v>0</v>
      </c>
      <c r="J49" s="61">
        <f>oversi.gov.sk!J15</f>
        <v>0</v>
      </c>
      <c r="K49" s="61">
        <f>oversi.gov.sk!K15</f>
        <v>0</v>
      </c>
      <c r="L49" s="61">
        <f>oversi.gov.sk!L15</f>
        <v>0</v>
      </c>
      <c r="M49" s="61">
        <f>oversi.gov.sk!M15</f>
        <v>0</v>
      </c>
      <c r="N49" s="61">
        <f>oversi.gov.sk!N15</f>
        <v>0</v>
      </c>
      <c r="O49" s="1">
        <f t="shared" si="30"/>
        <v>0</v>
      </c>
      <c r="Q49" s="1"/>
      <c r="R49" s="1"/>
    </row>
    <row r="50" spans="2:18">
      <c r="B50" s="85" t="s">
        <v>129</v>
      </c>
      <c r="C50" s="61">
        <f>'IOM - Slovenská pošta'!C15</f>
        <v>31217</v>
      </c>
      <c r="D50" s="61">
        <f>'IOM - Slovenská pošta'!D15</f>
        <v>28740</v>
      </c>
      <c r="E50" s="61">
        <f>'IOM - Slovenská pošta'!E15</f>
        <v>26687</v>
      </c>
      <c r="F50" s="61">
        <f>'IOM - Slovenská pošta'!F15</f>
        <v>25047</v>
      </c>
      <c r="G50" s="61">
        <f>'IOM - Slovenská pošta'!G15</f>
        <v>23243</v>
      </c>
      <c r="H50" s="61">
        <f>'IOM - Slovenská pošta'!H15</f>
        <v>25780</v>
      </c>
      <c r="I50" s="61">
        <f>'IOM - Slovenská pošta'!I15</f>
        <v>22340</v>
      </c>
      <c r="J50" s="61">
        <f>'IOM - Slovenská pošta'!J15</f>
        <v>27889</v>
      </c>
      <c r="K50" s="61">
        <f>'IOM - Slovenská pošta'!K15</f>
        <v>27295</v>
      </c>
      <c r="L50" s="61">
        <f>'IOM - Slovenská pošta'!L15</f>
        <v>26895</v>
      </c>
      <c r="M50" s="61">
        <f>'IOM - Slovenská pošta'!M15</f>
        <v>24480</v>
      </c>
      <c r="N50" s="61">
        <f>'IOM - Slovenská pošta'!N15</f>
        <v>18781</v>
      </c>
      <c r="O50" s="1">
        <f t="shared" si="30"/>
        <v>308394</v>
      </c>
      <c r="Q50" s="1"/>
      <c r="R50" s="1"/>
    </row>
    <row r="51" spans="2:18">
      <c r="B51" t="s">
        <v>131</v>
      </c>
      <c r="C51" s="61">
        <v>75416</v>
      </c>
      <c r="D51" s="61">
        <v>67051</v>
      </c>
      <c r="E51" s="61">
        <v>67823</v>
      </c>
      <c r="F51" s="61">
        <v>66822</v>
      </c>
      <c r="G51" s="61">
        <v>64791</v>
      </c>
      <c r="H51" s="61">
        <v>66894</v>
      </c>
      <c r="I51" s="61">
        <v>59230</v>
      </c>
      <c r="J51" s="61">
        <v>64997</v>
      </c>
      <c r="K51" s="61">
        <v>68319</v>
      </c>
      <c r="L51" s="61">
        <v>71884</v>
      </c>
      <c r="M51" s="61">
        <v>66251</v>
      </c>
      <c r="N51" s="61">
        <v>50809</v>
      </c>
      <c r="O51" s="1">
        <f t="shared" si="30"/>
        <v>790287</v>
      </c>
      <c r="Q51" s="1"/>
      <c r="R51" s="1"/>
    </row>
    <row r="52" spans="2:18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1"/>
      <c r="Q52" s="1"/>
      <c r="R52" s="1"/>
    </row>
    <row r="53" spans="2:18">
      <c r="B53" s="85" t="s">
        <v>127</v>
      </c>
      <c r="C53" s="61">
        <f t="shared" ref="C53:H53" si="32">C56-C55-C54</f>
        <v>46221</v>
      </c>
      <c r="D53" s="61">
        <f t="shared" si="32"/>
        <v>43937</v>
      </c>
      <c r="E53" s="61">
        <f t="shared" si="32"/>
        <v>48345</v>
      </c>
      <c r="F53" s="61">
        <f t="shared" si="32"/>
        <v>44652</v>
      </c>
      <c r="G53" s="61">
        <f t="shared" si="32"/>
        <v>47096</v>
      </c>
      <c r="H53" s="61">
        <f t="shared" si="32"/>
        <v>41043</v>
      </c>
      <c r="I53" s="61"/>
      <c r="J53" s="61"/>
      <c r="K53" s="61"/>
      <c r="L53" s="61"/>
      <c r="M53" s="61"/>
      <c r="N53" s="61"/>
      <c r="O53" s="1">
        <f t="shared" si="30"/>
        <v>271294</v>
      </c>
      <c r="Q53" s="1"/>
      <c r="R53" s="1"/>
    </row>
    <row r="54" spans="2:18">
      <c r="B54" s="85" t="s">
        <v>128</v>
      </c>
      <c r="C54" s="61">
        <f>oversi.gov.sk!C23</f>
        <v>289</v>
      </c>
      <c r="D54" s="61">
        <f>oversi.gov.sk!D23</f>
        <v>461</v>
      </c>
      <c r="E54" s="61">
        <f>oversi.gov.sk!E23</f>
        <v>629</v>
      </c>
      <c r="F54" s="61">
        <f>oversi.gov.sk!F23</f>
        <v>776</v>
      </c>
      <c r="G54" s="61">
        <f>oversi.gov.sk!G23</f>
        <v>1288</v>
      </c>
      <c r="H54" s="61">
        <f>oversi.gov.sk!H23</f>
        <v>1224</v>
      </c>
      <c r="I54" s="61"/>
      <c r="J54" s="61"/>
      <c r="K54" s="61"/>
      <c r="L54" s="61"/>
      <c r="M54" s="61"/>
      <c r="N54" s="61"/>
      <c r="O54" s="1">
        <f t="shared" si="30"/>
        <v>4667</v>
      </c>
      <c r="Q54" s="1"/>
      <c r="R54" s="1"/>
    </row>
    <row r="55" spans="2:18">
      <c r="B55" s="85" t="s">
        <v>129</v>
      </c>
      <c r="C55" s="61">
        <f>'IOM - Slovenská pošta'!C23</f>
        <v>26808</v>
      </c>
      <c r="D55" s="61">
        <f>'IOM - Slovenská pošta'!D23</f>
        <v>23609</v>
      </c>
      <c r="E55" s="61">
        <f>'IOM - Slovenská pošta'!E23</f>
        <v>24245</v>
      </c>
      <c r="F55" s="61">
        <f>'IOM - Slovenská pošta'!F23</f>
        <v>20996</v>
      </c>
      <c r="G55" s="61">
        <f>'IOM - Slovenská pošta'!G23</f>
        <v>21785</v>
      </c>
      <c r="H55" s="61">
        <f>'IOM - Slovenská pošta'!H23</f>
        <v>23093</v>
      </c>
      <c r="I55" s="61"/>
      <c r="J55" s="61"/>
      <c r="K55" s="61"/>
      <c r="L55" s="61"/>
      <c r="M55" s="61"/>
      <c r="N55" s="61"/>
      <c r="O55" s="1">
        <f t="shared" si="30"/>
        <v>140536</v>
      </c>
      <c r="Q55" s="1"/>
      <c r="R55" s="1"/>
    </row>
    <row r="56" spans="2:18">
      <c r="B56" t="s">
        <v>132</v>
      </c>
      <c r="C56" s="61">
        <v>73318</v>
      </c>
      <c r="D56" s="61">
        <v>68007</v>
      </c>
      <c r="E56" s="61">
        <v>73219</v>
      </c>
      <c r="F56" s="61">
        <v>66424</v>
      </c>
      <c r="G56" s="61">
        <v>70169</v>
      </c>
      <c r="H56" s="61">
        <v>65360</v>
      </c>
      <c r="I56" s="86"/>
      <c r="J56" s="86"/>
      <c r="K56" s="86"/>
      <c r="L56" s="86"/>
      <c r="M56" s="86"/>
      <c r="N56" s="86"/>
      <c r="O56" s="1">
        <f t="shared" si="30"/>
        <v>416497</v>
      </c>
      <c r="Q56" s="1"/>
      <c r="R56" s="1"/>
    </row>
    <row r="57" spans="2:18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Q57" s="1"/>
      <c r="R57" s="1"/>
    </row>
    <row r="58" spans="2:18"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Q58" s="1"/>
      <c r="R58" s="1"/>
    </row>
    <row r="59" spans="2:18">
      <c r="Q59" s="1"/>
      <c r="R59" s="1"/>
    </row>
    <row r="60" spans="2:18">
      <c r="Q60" s="1"/>
    </row>
    <row r="61" spans="2:18">
      <c r="Q61" s="1"/>
    </row>
    <row r="62" spans="2:18">
      <c r="Q62" s="1"/>
    </row>
    <row r="63" spans="2:18">
      <c r="Q63" s="1"/>
    </row>
    <row r="64" spans="2:18">
      <c r="Q64" s="1"/>
    </row>
    <row r="65" spans="17:17">
      <c r="Q65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N56"/>
  <sheetViews>
    <sheetView topLeftCell="U1" workbookViewId="0">
      <selection activeCell="AD11" sqref="AD11"/>
    </sheetView>
  </sheetViews>
  <sheetFormatPr defaultRowHeight="15"/>
  <cols>
    <col min="2" max="2" width="29.28515625" customWidth="1"/>
    <col min="16" max="16" width="9.85546875" customWidth="1"/>
    <col min="17" max="17" width="9" customWidth="1"/>
    <col min="36" max="36" width="12.28515625" customWidth="1"/>
  </cols>
  <sheetData>
    <row r="1" spans="2:40">
      <c r="B1" s="4"/>
    </row>
    <row r="2" spans="2:40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41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</row>
    <row r="3" spans="2:40" s="2" customFormat="1">
      <c r="B3" s="31" t="s">
        <v>14</v>
      </c>
      <c r="C3" s="1">
        <f>'IOM - Slovenská pošta'!C3+oversi.gov.sk!C3+'IS DCOM'!C3+'MS SR'!C3+'MV SR_Odbor živnost. podnik.'!C3+'Úrad geodézie, kartografie a ka'!C3+'IOM - MV SR'!C3+'GP SR'!C3</f>
        <v>0</v>
      </c>
      <c r="D3" s="1">
        <f>'IOM - Slovenská pošta'!D3+oversi.gov.sk!D3+'IS DCOM'!D3+'MS SR'!D3+'MV SR_Odbor živnost. podnik.'!D3+'Úrad geodézie, kartografie a ka'!D3+'IOM - MV SR'!D3+'GP SR'!D3</f>
        <v>0</v>
      </c>
      <c r="E3" s="1">
        <f>'IOM - Slovenská pošta'!E3+oversi.gov.sk!E3+'IS DCOM'!E3+'MS SR'!E3+'MV SR_Odbor živnost. podnik.'!E3+'Úrad geodézie, kartografie a ka'!E3+'IOM - MV SR'!E3+'GP SR'!E3</f>
        <v>0</v>
      </c>
      <c r="F3" s="1">
        <f>'IOM - Slovenská pošta'!F3+oversi.gov.sk!F3+'IS DCOM'!F3+'MS SR'!F3+'MV SR_Odbor živnost. podnik.'!F3+'Úrad geodézie, kartografie a ka'!F3+'IOM - MV SR'!F3+'GP SR'!F3</f>
        <v>0</v>
      </c>
      <c r="G3" s="1">
        <f>'IOM - Slovenská pošta'!G3+oversi.gov.sk!G3+'IS DCOM'!G3+'MS SR'!G3+'MV SR_Odbor živnost. podnik.'!G3+'Úrad geodézie, kartografie a ka'!G3+'IOM - MV SR'!G3+'GP SR'!G3</f>
        <v>0</v>
      </c>
      <c r="H3" s="1">
        <f>'IOM - Slovenská pošta'!H3+oversi.gov.sk!H3+'IS DCOM'!H3+'MS SR'!H3+'MV SR_Odbor živnost. podnik.'!H3+'Úrad geodézie, kartografie a ka'!H3+'IOM - MV SR'!H3+'GP SR'!H3</f>
        <v>0</v>
      </c>
      <c r="I3" s="1">
        <f>'IOM - Slovenská pošta'!I3+oversi.gov.sk!I3+'IS DCOM'!I3+'MS SR'!I3+'MV SR_Odbor živnost. podnik.'!I3+'Úrad geodézie, kartografie a ka'!I3+'IOM - MV SR'!I3+'GP SR'!I3</f>
        <v>0</v>
      </c>
      <c r="J3" s="1">
        <f>'IOM - Slovenská pošta'!J3+oversi.gov.sk!J3+'IS DCOM'!J3+'MS SR'!J3+'MV SR_Odbor živnost. podnik.'!J3+'Úrad geodézie, kartografie a ka'!J3+'IOM - MV SR'!J3+'GP SR'!J3</f>
        <v>0</v>
      </c>
      <c r="K3" s="1">
        <f>'IOM - Slovenská pošta'!K3+oversi.gov.sk!K3+'IS DCOM'!K3+'MS SR'!K3+'MV SR_Odbor živnost. podnik.'!K3+'Úrad geodézie, kartografie a ka'!K3+'IOM - MV SR'!K3+'GP SR'!K3</f>
        <v>0</v>
      </c>
      <c r="L3" s="1">
        <f>'IOM - Slovenská pošta'!L3+oversi.gov.sk!L3+'IS DCOM'!L3+'MS SR'!L3+'MV SR_Odbor živnost. podnik.'!L3+'Úrad geodézie, kartografie a ka'!L3+'IOM - MV SR'!L3+'GP SR'!L3</f>
        <v>0</v>
      </c>
      <c r="M3" s="1">
        <f>'IOM - Slovenská pošta'!M3+oversi.gov.sk!M3+'IS DCOM'!M3+'MS SR'!M3+'MV SR_Odbor živnost. podnik.'!M3+'Úrad geodézie, kartografie a ka'!M3+'IOM - MV SR'!M3+'GP SR'!M3</f>
        <v>0</v>
      </c>
      <c r="N3" s="22">
        <f>'IOM - Slovenská pošta'!N3+oversi.gov.sk!N3+'IS DCOM'!N3+'MS SR'!N3+'MV SR_Odbor živnost. podnik.'!N3+'Úrad geodézie, kartografie a ka'!N3+'IOM - MV SR'!N3+'GP SR'!N3</f>
        <v>0</v>
      </c>
      <c r="O3" s="10">
        <f>SUM(C3:N3)</f>
        <v>0</v>
      </c>
      <c r="P3"/>
      <c r="Q3" s="6" t="e">
        <f t="shared" ref="Q3:Q8" si="1">(D3/C3)-1</f>
        <v>#DIV/0!</v>
      </c>
      <c r="R3" s="6" t="e">
        <f t="shared" ref="R3:AA7" si="2">(E3/D3)-1</f>
        <v>#DIV/0!</v>
      </c>
      <c r="S3" s="6" t="e">
        <f t="shared" si="2"/>
        <v>#DIV/0!</v>
      </c>
      <c r="T3" s="6" t="e">
        <f t="shared" si="2"/>
        <v>#DIV/0!</v>
      </c>
      <c r="U3" s="6" t="e">
        <f t="shared" si="2"/>
        <v>#DIV/0!</v>
      </c>
      <c r="V3" s="6" t="e">
        <f t="shared" si="2"/>
        <v>#DIV/0!</v>
      </c>
      <c r="W3" s="6" t="e">
        <f t="shared" si="2"/>
        <v>#DIV/0!</v>
      </c>
      <c r="X3" s="6" t="e">
        <f t="shared" si="2"/>
        <v>#DIV/0!</v>
      </c>
      <c r="Y3" s="6" t="e">
        <f t="shared" si="2"/>
        <v>#DIV/0!</v>
      </c>
      <c r="Z3" s="6" t="e">
        <f t="shared" si="2"/>
        <v>#DIV/0!</v>
      </c>
      <c r="AA3" s="6" t="e">
        <f t="shared" si="2"/>
        <v>#DIV/0!</v>
      </c>
      <c r="AB3"/>
      <c r="AC3" s="6" t="e">
        <f t="shared" ref="AC3:AC8" si="3">C3/$O3</f>
        <v>#DIV/0!</v>
      </c>
      <c r="AD3" s="6" t="e">
        <f t="shared" ref="AD3:AN7" si="4">D3/$O3</f>
        <v>#DIV/0!</v>
      </c>
      <c r="AE3" s="6" t="e">
        <f t="shared" si="4"/>
        <v>#DIV/0!</v>
      </c>
      <c r="AF3" s="6" t="e">
        <f t="shared" si="4"/>
        <v>#DIV/0!</v>
      </c>
      <c r="AG3" s="6" t="e">
        <f t="shared" si="4"/>
        <v>#DIV/0!</v>
      </c>
      <c r="AH3" s="6" t="e">
        <f t="shared" si="4"/>
        <v>#DIV/0!</v>
      </c>
      <c r="AI3" s="6" t="e">
        <f t="shared" si="4"/>
        <v>#DIV/0!</v>
      </c>
      <c r="AJ3" s="6" t="e">
        <f t="shared" si="4"/>
        <v>#DIV/0!</v>
      </c>
      <c r="AK3" s="6" t="e">
        <f t="shared" si="4"/>
        <v>#DIV/0!</v>
      </c>
      <c r="AL3" s="6" t="e">
        <f t="shared" si="4"/>
        <v>#DIV/0!</v>
      </c>
      <c r="AM3" s="6" t="e">
        <f t="shared" si="4"/>
        <v>#DIV/0!</v>
      </c>
      <c r="AN3" s="6" t="e">
        <f t="shared" si="4"/>
        <v>#DIV/0!</v>
      </c>
    </row>
    <row r="4" spans="2:40">
      <c r="B4" s="17" t="s">
        <v>15</v>
      </c>
      <c r="C4" s="1">
        <f>'IOM - Slovenská pošta'!C4+oversi.gov.sk!C4+'IS DCOM'!C4+'MS SR'!C4+'MV SR_Odbor živnost. podnik.'!C4+'Úrad geodézie, kartografie a ka'!C4+'IOM - MV SR'!C4+'GP SR'!C4</f>
        <v>24410</v>
      </c>
      <c r="D4" s="1">
        <f>'IOM - Slovenská pošta'!D4+oversi.gov.sk!D4+'IS DCOM'!D4+'MS SR'!D4+'MV SR_Odbor živnost. podnik.'!D4+'Úrad geodézie, kartografie a ka'!D4+'IOM - MV SR'!D4+'GP SR'!D4</f>
        <v>22700</v>
      </c>
      <c r="E4" s="1">
        <f>'IOM - Slovenská pošta'!E4+oversi.gov.sk!E4+'IS DCOM'!E4+'MS SR'!E4+'MV SR_Odbor živnost. podnik.'!E4+'Úrad geodézie, kartografie a ka'!E4+'IOM - MV SR'!E4+'GP SR'!E4</f>
        <v>30126</v>
      </c>
      <c r="F4" s="1">
        <f>'IOM - Slovenská pošta'!F4+oversi.gov.sk!F4+'IS DCOM'!F4+'MS SR'!F4+'MV SR_Odbor živnost. podnik.'!F4+'Úrad geodézie, kartografie a ka'!F4+'IOM - MV SR'!F4+'GP SR'!F4</f>
        <v>24655</v>
      </c>
      <c r="G4" s="1">
        <f>'IOM - Slovenská pošta'!G4+oversi.gov.sk!G4+'IS DCOM'!G4+'MS SR'!G4+'MV SR_Odbor živnost. podnik.'!G4+'Úrad geodézie, kartografie a ka'!G4+'IOM - MV SR'!G4+'GP SR'!G4</f>
        <v>28781</v>
      </c>
      <c r="H4" s="1">
        <f>'IOM - Slovenská pošta'!H4+oversi.gov.sk!H4+'IS DCOM'!H4+'MS SR'!H4+'MV SR_Odbor živnost. podnik.'!H4+'Úrad geodézie, kartografie a ka'!H4+'IOM - MV SR'!H4+'GP SR'!H4</f>
        <v>27406</v>
      </c>
      <c r="I4" s="1">
        <f>'IOM - Slovenská pošta'!I4+oversi.gov.sk!I4+'IS DCOM'!I4+'MS SR'!I4+'MV SR_Odbor živnost. podnik.'!I4+'Úrad geodézie, kartografie a ka'!I4+'IOM - MV SR'!I4+'GP SR'!I4</f>
        <v>23827</v>
      </c>
      <c r="J4" s="1">
        <f>'IOM - Slovenská pošta'!J4+oversi.gov.sk!J4+'IS DCOM'!J4+'MS SR'!J4+'MV SR_Odbor živnost. podnik.'!J4+'Úrad geodézie, kartografie a ka'!J4+'IOM - MV SR'!J4+'GP SR'!J4</f>
        <v>22206</v>
      </c>
      <c r="K4" s="1">
        <f>'IOM - Slovenská pošta'!K4+oversi.gov.sk!K4+'IS DCOM'!K4+'MS SR'!K4+'MV SR_Odbor živnost. podnik.'!K4+'Úrad geodézie, kartografie a ka'!K4+'IOM - MV SR'!K4+'GP SR'!K4</f>
        <v>22485</v>
      </c>
      <c r="L4" s="1">
        <f>'IOM - Slovenská pošta'!L4+oversi.gov.sk!L4+'IS DCOM'!L4+'MS SR'!L4+'MV SR_Odbor živnost. podnik.'!L4+'Úrad geodézie, kartografie a ka'!L4+'IOM - MV SR'!L4+'GP SR'!L4</f>
        <v>29600</v>
      </c>
      <c r="M4" s="1">
        <f>'IOM - Slovenská pošta'!M4+oversi.gov.sk!M4+'IS DCOM'!M4+'MS SR'!M4+'MV SR_Odbor živnost. podnik.'!M4+'Úrad geodézie, kartografie a ka'!M4+'IOM - MV SR'!M4+'GP SR'!M4</f>
        <v>24533</v>
      </c>
      <c r="N4" s="22">
        <f>'IOM - Slovenská pošta'!N4+oversi.gov.sk!N4+'IS DCOM'!N4+'MS SR'!N4+'MV SR_Odbor živnost. podnik.'!N4+'Úrad geodézie, kartografie a ka'!N4+'IOM - MV SR'!N4+'GP SR'!N4</f>
        <v>22311</v>
      </c>
      <c r="O4" s="10">
        <f>SUM(C4:N4)</f>
        <v>303040</v>
      </c>
      <c r="Q4" s="6">
        <f t="shared" si="1"/>
        <v>-7.0053256861941859E-2</v>
      </c>
      <c r="R4" s="6">
        <f t="shared" si="2"/>
        <v>0.32713656387665191</v>
      </c>
      <c r="S4" s="6">
        <f t="shared" si="2"/>
        <v>-0.18160393015999465</v>
      </c>
      <c r="T4" s="6">
        <f t="shared" si="2"/>
        <v>0.16734942202393022</v>
      </c>
      <c r="U4" s="6">
        <f t="shared" si="2"/>
        <v>-4.7774573503352902E-2</v>
      </c>
      <c r="V4" s="6">
        <f t="shared" si="2"/>
        <v>-0.13059184120265632</v>
      </c>
      <c r="W4" s="6">
        <f t="shared" si="2"/>
        <v>-6.8032064464682906E-2</v>
      </c>
      <c r="X4" s="6">
        <f t="shared" si="2"/>
        <v>1.2564171845447225E-2</v>
      </c>
      <c r="Y4" s="6">
        <f t="shared" si="2"/>
        <v>0.31643317767400481</v>
      </c>
      <c r="Z4" s="6">
        <f t="shared" si="2"/>
        <v>-0.17118243243243247</v>
      </c>
      <c r="AA4" s="6">
        <f t="shared" si="2"/>
        <v>-9.0571882770146384E-2</v>
      </c>
      <c r="AC4" s="6">
        <f t="shared" si="3"/>
        <v>8.0550422386483633E-2</v>
      </c>
      <c r="AD4" s="6">
        <f t="shared" si="4"/>
        <v>7.4907602956705385E-2</v>
      </c>
      <c r="AE4" s="6">
        <f t="shared" si="4"/>
        <v>9.9412618796198518E-2</v>
      </c>
      <c r="AF4" s="6">
        <f t="shared" si="4"/>
        <v>8.1358896515311516E-2</v>
      </c>
      <c r="AG4" s="6">
        <f t="shared" si="4"/>
        <v>9.4974260823653636E-2</v>
      </c>
      <c r="AH4" s="6">
        <f t="shared" si="4"/>
        <v>9.043690601900739E-2</v>
      </c>
      <c r="AI4" s="6">
        <f t="shared" si="4"/>
        <v>7.8626583949313628E-2</v>
      </c>
      <c r="AJ4" s="6">
        <f t="shared" si="4"/>
        <v>7.3277455121436116E-2</v>
      </c>
      <c r="AK4" s="6">
        <f t="shared" si="4"/>
        <v>7.4198125659978881E-2</v>
      </c>
      <c r="AL4" s="6">
        <f t="shared" si="4"/>
        <v>9.7676874340021119E-2</v>
      </c>
      <c r="AM4" s="6">
        <f t="shared" si="4"/>
        <v>8.0956309398099266E-2</v>
      </c>
      <c r="AN4" s="6">
        <f t="shared" si="4"/>
        <v>7.3623944033790925E-2</v>
      </c>
    </row>
    <row r="5" spans="2:40">
      <c r="B5" s="18" t="s">
        <v>16</v>
      </c>
      <c r="C5" s="1">
        <f>'IOM - Slovenská pošta'!C5+oversi.gov.sk!C5+'IS DCOM'!C5+'MS SR'!C5+'MV SR_Odbor živnost. podnik.'!C5+'Úrad geodézie, kartografie a ka'!C5+'IOM - MV SR'!C5+'GP SR'!C5</f>
        <v>3316</v>
      </c>
      <c r="D5" s="1">
        <f>'IOM - Slovenská pošta'!D5+oversi.gov.sk!D5+'IS DCOM'!D5+'MS SR'!D5+'MV SR_Odbor živnost. podnik.'!D5+'Úrad geodézie, kartografie a ka'!D5+'IOM - MV SR'!D5+'GP SR'!D5</f>
        <v>2875</v>
      </c>
      <c r="E5" s="1">
        <f>'IOM - Slovenská pošta'!E5+oversi.gov.sk!E5+'IS DCOM'!E5+'MS SR'!E5+'MV SR_Odbor živnost. podnik.'!E5+'Úrad geodézie, kartografie a ka'!E5+'IOM - MV SR'!E5+'GP SR'!E5</f>
        <v>3525</v>
      </c>
      <c r="F5" s="1">
        <f>'IOM - Slovenská pošta'!F5+oversi.gov.sk!F5+'IS DCOM'!F5+'MS SR'!F5+'MV SR_Odbor živnost. podnik.'!F5+'Úrad geodézie, kartografie a ka'!F5+'IOM - MV SR'!F5+'GP SR'!F5</f>
        <v>2647</v>
      </c>
      <c r="G5" s="1">
        <f>'IOM - Slovenská pošta'!G5+oversi.gov.sk!G5+'IS DCOM'!G5+'MS SR'!G5+'MV SR_Odbor živnost. podnik.'!G5+'Úrad geodézie, kartografie a ka'!G5+'IOM - MV SR'!G5+'GP SR'!G5</f>
        <v>3509</v>
      </c>
      <c r="H5" s="1">
        <f>'IOM - Slovenská pošta'!H5+oversi.gov.sk!H5+'IS DCOM'!H5+'MS SR'!H5+'MV SR_Odbor živnost. podnik.'!H5+'Úrad geodézie, kartografie a ka'!H5+'IOM - MV SR'!H5+'GP SR'!H5</f>
        <v>3183</v>
      </c>
      <c r="I5" s="1">
        <f>'IOM - Slovenská pošta'!I5+oversi.gov.sk!I5+'IS DCOM'!I5+'MS SR'!I5+'MV SR_Odbor živnost. podnik.'!I5+'Úrad geodézie, kartografie a ka'!I5+'IOM - MV SR'!I5+'GP SR'!I5</f>
        <v>2935</v>
      </c>
      <c r="J5" s="1">
        <f>'IOM - Slovenská pošta'!J5+oversi.gov.sk!J5+'IS DCOM'!J5+'MS SR'!J5+'MV SR_Odbor živnost. podnik.'!J5+'Úrad geodézie, kartografie a ka'!J5+'IOM - MV SR'!J5+'GP SR'!J5</f>
        <v>3036</v>
      </c>
      <c r="K5" s="1">
        <f>'IOM - Slovenská pošta'!K5+oversi.gov.sk!K5+'IS DCOM'!K5+'MS SR'!K5+'MV SR_Odbor živnost. podnik.'!K5+'Úrad geodézie, kartografie a ka'!K5+'IOM - MV SR'!K5+'GP SR'!K5</f>
        <v>3139</v>
      </c>
      <c r="L5" s="1">
        <f>'IOM - Slovenská pošta'!L5+oversi.gov.sk!L5+'IS DCOM'!L5+'MS SR'!L5+'MV SR_Odbor živnost. podnik.'!L5+'Úrad geodézie, kartografie a ka'!L5+'IOM - MV SR'!L5+'GP SR'!L5</f>
        <v>3357</v>
      </c>
      <c r="M5" s="1">
        <f>'IOM - Slovenská pošta'!M5+oversi.gov.sk!M5+'IS DCOM'!M5+'MS SR'!M5+'MV SR_Odbor živnost. podnik.'!M5+'Úrad geodézie, kartografie a ka'!M5+'IOM - MV SR'!M5+'GP SR'!M5</f>
        <v>2973</v>
      </c>
      <c r="N5" s="22">
        <f>'IOM - Slovenská pošta'!N5+oversi.gov.sk!N5+'IS DCOM'!N5+'MS SR'!N5+'MV SR_Odbor živnost. podnik.'!N5+'Úrad geodézie, kartografie a ka'!N5+'IOM - MV SR'!N5+'GP SR'!N5</f>
        <v>2271</v>
      </c>
      <c r="O5" s="10">
        <f>SUM(C5:N5)</f>
        <v>36766</v>
      </c>
      <c r="Q5" s="6">
        <f t="shared" si="1"/>
        <v>-0.13299155609167668</v>
      </c>
      <c r="R5" s="6">
        <f t="shared" si="2"/>
        <v>0.22608695652173916</v>
      </c>
      <c r="S5" s="6">
        <f t="shared" si="2"/>
        <v>-0.24907801418439712</v>
      </c>
      <c r="T5" s="6">
        <f t="shared" si="2"/>
        <v>0.32565168114846998</v>
      </c>
      <c r="U5" s="6">
        <f t="shared" si="2"/>
        <v>-9.2903961242519206E-2</v>
      </c>
      <c r="V5" s="6">
        <f t="shared" si="2"/>
        <v>-7.7913917687715939E-2</v>
      </c>
      <c r="W5" s="6">
        <f t="shared" si="2"/>
        <v>3.4412265758092087E-2</v>
      </c>
      <c r="X5" s="6">
        <f t="shared" si="2"/>
        <v>3.3926218708827394E-2</v>
      </c>
      <c r="Y5" s="6">
        <f t="shared" si="2"/>
        <v>6.9448869066581764E-2</v>
      </c>
      <c r="Z5" s="6">
        <f t="shared" si="2"/>
        <v>-0.11438784629133159</v>
      </c>
      <c r="AA5" s="6">
        <f t="shared" si="2"/>
        <v>-0.23612512613521697</v>
      </c>
      <c r="AC5" s="6">
        <f t="shared" si="3"/>
        <v>9.0192025240711529E-2</v>
      </c>
      <c r="AD5" s="6">
        <f t="shared" si="4"/>
        <v>7.8197247456889524E-2</v>
      </c>
      <c r="AE5" s="6">
        <f t="shared" si="4"/>
        <v>9.5876625142794977E-2</v>
      </c>
      <c r="AF5" s="6">
        <f t="shared" si="4"/>
        <v>7.1995865745525758E-2</v>
      </c>
      <c r="AG5" s="6">
        <f t="shared" si="4"/>
        <v>9.5441440461295768E-2</v>
      </c>
      <c r="AH5" s="6">
        <f t="shared" si="4"/>
        <v>8.6574552575749336E-2</v>
      </c>
      <c r="AI5" s="6">
        <f t="shared" si="4"/>
        <v>7.9829190012511556E-2</v>
      </c>
      <c r="AJ5" s="6">
        <f t="shared" si="4"/>
        <v>8.257629331447533E-2</v>
      </c>
      <c r="AK5" s="6">
        <f t="shared" si="4"/>
        <v>8.53777947016265E-2</v>
      </c>
      <c r="AL5" s="6">
        <f t="shared" si="4"/>
        <v>9.1307185987053258E-2</v>
      </c>
      <c r="AM5" s="6">
        <f t="shared" si="4"/>
        <v>8.086275363107219E-2</v>
      </c>
      <c r="AN5" s="6">
        <f t="shared" si="4"/>
        <v>6.1769025730294295E-2</v>
      </c>
    </row>
    <row r="6" spans="2:40">
      <c r="B6" s="18" t="s">
        <v>17</v>
      </c>
      <c r="C6" s="1">
        <f>'IOM - Slovenská pošta'!C6+oversi.gov.sk!C6+'IS DCOM'!C6+'MS SR'!C6+'MV SR_Odbor živnost. podnik.'!C6+'Úrad geodézie, kartografie a ka'!C6+'IOM - MV SR'!C6+'GP SR'!C6</f>
        <v>0</v>
      </c>
      <c r="D6" s="1">
        <f>'IOM - Slovenská pošta'!D6+oversi.gov.sk!D6+'IS DCOM'!D6+'MS SR'!D6+'MV SR_Odbor živnost. podnik.'!D6+'Úrad geodézie, kartografie a ka'!D6+'IOM - MV SR'!D6+'GP SR'!D6</f>
        <v>0</v>
      </c>
      <c r="E6" s="1">
        <f>'IOM - Slovenská pošta'!E6+oversi.gov.sk!E6+'IS DCOM'!E6+'MS SR'!E6+'MV SR_Odbor živnost. podnik.'!E6+'Úrad geodézie, kartografie a ka'!E6+'IOM - MV SR'!E6+'GP SR'!E6</f>
        <v>0</v>
      </c>
      <c r="F6" s="1">
        <f>'IOM - Slovenská pošta'!F6+oversi.gov.sk!F6+'IS DCOM'!F6+'MS SR'!F6+'MV SR_Odbor živnost. podnik.'!F6+'Úrad geodézie, kartografie a ka'!F6+'IOM - MV SR'!F6+'GP SR'!F6</f>
        <v>0</v>
      </c>
      <c r="G6" s="1">
        <f>'IOM - Slovenská pošta'!G6+oversi.gov.sk!G6+'IS DCOM'!G6+'MS SR'!G6+'MV SR_Odbor živnost. podnik.'!G6+'Úrad geodézie, kartografie a ka'!G6+'IOM - MV SR'!G6+'GP SR'!G6</f>
        <v>0</v>
      </c>
      <c r="H6" s="1">
        <f>'IOM - Slovenská pošta'!H6+oversi.gov.sk!H6+'IS DCOM'!H6+'MS SR'!H6+'MV SR_Odbor živnost. podnik.'!H6+'Úrad geodézie, kartografie a ka'!H6+'IOM - MV SR'!H6+'GP SR'!H6</f>
        <v>0</v>
      </c>
      <c r="I6" s="1">
        <f>'IOM - Slovenská pošta'!I6+oversi.gov.sk!I6+'IS DCOM'!I6+'MS SR'!I6+'MV SR_Odbor živnost. podnik.'!I6+'Úrad geodézie, kartografie a ka'!I6+'IOM - MV SR'!I6+'GP SR'!I6</f>
        <v>0</v>
      </c>
      <c r="J6" s="1">
        <f>'IOM - Slovenská pošta'!J6+oversi.gov.sk!J6+'IS DCOM'!J6+'MS SR'!J6+'MV SR_Odbor živnost. podnik.'!J6+'Úrad geodézie, kartografie a ka'!J6+'IOM - MV SR'!J6+'GP SR'!J6</f>
        <v>0</v>
      </c>
      <c r="K6" s="1">
        <f>'IOM - Slovenská pošta'!K6+oversi.gov.sk!K6+'IS DCOM'!K6+'MS SR'!K6+'MV SR_Odbor živnost. podnik.'!K6+'Úrad geodézie, kartografie a ka'!K6+'IOM - MV SR'!K6+'GP SR'!K6</f>
        <v>0</v>
      </c>
      <c r="L6" s="1">
        <f>'IOM - Slovenská pošta'!L6+oversi.gov.sk!L6+'IS DCOM'!L6+'MS SR'!L6+'MV SR_Odbor živnost. podnik.'!L6+'Úrad geodézie, kartografie a ka'!L6+'IOM - MV SR'!L6+'GP SR'!L6</f>
        <v>0</v>
      </c>
      <c r="M6" s="1">
        <f>'IOM - Slovenská pošta'!M6+oversi.gov.sk!M6+'IS DCOM'!M6+'MS SR'!M6+'MV SR_Odbor živnost. podnik.'!M6+'Úrad geodézie, kartografie a ka'!M6+'IOM - MV SR'!M6+'GP SR'!M6</f>
        <v>0</v>
      </c>
      <c r="N6" s="22">
        <f>'IOM - Slovenská pošta'!N6+oversi.gov.sk!N6+'IS DCOM'!N6+'MS SR'!N6+'MV SR_Odbor živnost. podnik.'!N6+'Úrad geodézie, kartografie a ka'!N6+'IOM - MV SR'!N6+'GP SR'!N6</f>
        <v>0</v>
      </c>
      <c r="O6" s="10">
        <f>SUM(C6:N6)</f>
        <v>0</v>
      </c>
      <c r="Q6" s="6" t="e">
        <f t="shared" si="1"/>
        <v>#DIV/0!</v>
      </c>
      <c r="R6" s="6" t="e">
        <f t="shared" si="2"/>
        <v>#DIV/0!</v>
      </c>
      <c r="S6" s="6" t="e">
        <f t="shared" si="2"/>
        <v>#DIV/0!</v>
      </c>
      <c r="T6" s="6" t="e">
        <f t="shared" si="2"/>
        <v>#DIV/0!</v>
      </c>
      <c r="U6" s="6" t="e">
        <f t="shared" si="2"/>
        <v>#DIV/0!</v>
      </c>
      <c r="V6" s="6" t="e">
        <f t="shared" si="2"/>
        <v>#DIV/0!</v>
      </c>
      <c r="W6" s="6" t="e">
        <f t="shared" si="2"/>
        <v>#DIV/0!</v>
      </c>
      <c r="X6" s="6" t="e">
        <f t="shared" si="2"/>
        <v>#DIV/0!</v>
      </c>
      <c r="Y6" s="6" t="e">
        <f t="shared" si="2"/>
        <v>#DIV/0!</v>
      </c>
      <c r="Z6" s="6" t="e">
        <f t="shared" si="2"/>
        <v>#DIV/0!</v>
      </c>
      <c r="AA6" s="6" t="e">
        <f t="shared" si="2"/>
        <v>#DIV/0!</v>
      </c>
      <c r="AC6" s="6" t="e">
        <f t="shared" si="3"/>
        <v>#DIV/0!</v>
      </c>
      <c r="AD6" s="6" t="e">
        <f t="shared" si="4"/>
        <v>#DIV/0!</v>
      </c>
      <c r="AE6" s="6" t="e">
        <f t="shared" si="4"/>
        <v>#DIV/0!</v>
      </c>
      <c r="AF6" s="6" t="e">
        <f t="shared" si="4"/>
        <v>#DIV/0!</v>
      </c>
      <c r="AG6" s="6" t="e">
        <f t="shared" si="4"/>
        <v>#DIV/0!</v>
      </c>
      <c r="AH6" s="6" t="e">
        <f t="shared" si="4"/>
        <v>#DIV/0!</v>
      </c>
      <c r="AI6" s="6" t="e">
        <f t="shared" si="4"/>
        <v>#DIV/0!</v>
      </c>
      <c r="AJ6" s="6" t="e">
        <f t="shared" si="4"/>
        <v>#DIV/0!</v>
      </c>
      <c r="AK6" s="6" t="e">
        <f t="shared" si="4"/>
        <v>#DIV/0!</v>
      </c>
      <c r="AL6" s="6" t="e">
        <f t="shared" si="4"/>
        <v>#DIV/0!</v>
      </c>
      <c r="AM6" s="6" t="e">
        <f t="shared" si="4"/>
        <v>#DIV/0!</v>
      </c>
      <c r="AN6" s="6" t="e">
        <f t="shared" si="4"/>
        <v>#DIV/0!</v>
      </c>
    </row>
    <row r="7" spans="2:40">
      <c r="B7" s="12" t="s">
        <v>18</v>
      </c>
      <c r="C7" s="50">
        <f>'IS DCOM'!C7+'MS SR'!C7+'MV SR_Odbor živnost. podnik.'!C7+'Úrad geodézie, kartografie a ka'!C7+'IOM - MV SR'!C7+'GP SR'!C7</f>
        <v>69443</v>
      </c>
      <c r="D7" s="13">
        <f>'IS DCOM'!D7+'MS SR'!D7+'MV SR_Odbor živnost. podnik.'!D7+'Úrad geodézie, kartografie a ka'!D7+'IOM - MV SR'!D7+'GP SR'!D7</f>
        <v>67547</v>
      </c>
      <c r="E7" s="13">
        <f>'IS DCOM'!E7+'MS SR'!E7+'MV SR_Odbor živnost. podnik.'!E7+'Úrad geodézie, kartografie a ka'!E7+'IOM - MV SR'!E7+'GP SR'!E7</f>
        <v>73753</v>
      </c>
      <c r="F7" s="13">
        <f>'IS DCOM'!F7+'MS SR'!F7+'MV SR_Odbor živnost. podnik.'!F7+'Úrad geodézie, kartografie a ka'!F7+'IOM - MV SR'!F7+'GP SR'!F7</f>
        <v>61226</v>
      </c>
      <c r="G7" s="13">
        <f>'IS DCOM'!G7+'MS SR'!G7+'MV SR_Odbor živnost. podnik.'!G7+'Úrad geodézie, kartografie a ka'!G7+'IOM - MV SR'!G7+'GP SR'!G7</f>
        <v>69767</v>
      </c>
      <c r="H7" s="13">
        <f>'IS DCOM'!H7+'MS SR'!H7+'MV SR_Odbor živnost. podnik.'!H7+'Úrad geodézie, kartografie a ka'!H7+'IOM - MV SR'!H7+'GP SR'!H7</f>
        <v>70670</v>
      </c>
      <c r="I7" s="13">
        <f>'IS DCOM'!I7+'MS SR'!I7+'MV SR_Odbor živnost. podnik.'!I7+'Úrad geodézie, kartografie a ka'!I7+'IOM - MV SR'!I7+'GP SR'!I7</f>
        <v>58011</v>
      </c>
      <c r="J7" s="13">
        <f>'IS DCOM'!J7+'MS SR'!J7+'MV SR_Odbor živnost. podnik.'!J7+'Úrad geodézie, kartografie a ka'!J7+'IOM - MV SR'!J7+'GP SR'!J7</f>
        <v>64099</v>
      </c>
      <c r="K7" s="13">
        <f>'IS DCOM'!K7+'MS SR'!K7+'MV SR_Odbor živnost. podnik.'!K7+'Úrad geodézie, kartografie a ka'!K7+'IOM - MV SR'!K7+'GP SR'!K7</f>
        <v>64422</v>
      </c>
      <c r="L7" s="13">
        <f>'IS DCOM'!L7+'MS SR'!L7+'MV SR_Odbor živnost. podnik.'!L7+'Úrad geodézie, kartografie a ka'!L7+'IOM - MV SR'!L7+'GP SR'!L7</f>
        <v>70875</v>
      </c>
      <c r="M7" s="13">
        <f>'IS DCOM'!M7+'MS SR'!M7+'MV SR_Odbor živnost. podnik.'!M7+'Úrad geodézie, kartografie a ka'!M7+'IOM - MV SR'!M7+'GP SR'!M7</f>
        <v>65947</v>
      </c>
      <c r="N7" s="23">
        <f>'IS DCOM'!N7+'MS SR'!N7+'MV SR_Odbor živnost. podnik.'!N7+'Úrad geodézie, kartografie a ka'!N7+'IOM - MV SR'!N7+'GP SR'!N7</f>
        <v>52458</v>
      </c>
      <c r="O7" s="15">
        <f>SUM(C7:N7)</f>
        <v>788218</v>
      </c>
      <c r="Q7" s="16">
        <f t="shared" si="1"/>
        <v>-2.7302967901732367E-2</v>
      </c>
      <c r="R7" s="16">
        <f t="shared" si="2"/>
        <v>9.1876767287962346E-2</v>
      </c>
      <c r="S7" s="16">
        <f t="shared" si="2"/>
        <v>-0.16985071793689743</v>
      </c>
      <c r="T7" s="16">
        <f t="shared" si="2"/>
        <v>0.13949955901087763</v>
      </c>
      <c r="U7" s="16">
        <f t="shared" si="2"/>
        <v>1.2943081972852433E-2</v>
      </c>
      <c r="V7" s="16">
        <f t="shared" si="2"/>
        <v>-0.17912834300268854</v>
      </c>
      <c r="W7" s="16">
        <f t="shared" si="2"/>
        <v>0.10494561376290701</v>
      </c>
      <c r="X7" s="16">
        <f t="shared" si="2"/>
        <v>5.0390801728577017E-3</v>
      </c>
      <c r="Y7" s="16">
        <f t="shared" si="2"/>
        <v>0.10016764459346184</v>
      </c>
      <c r="Z7" s="16">
        <f t="shared" si="2"/>
        <v>-6.9530864197530851E-2</v>
      </c>
      <c r="AA7" s="16">
        <f t="shared" si="2"/>
        <v>-0.20454304213990027</v>
      </c>
      <c r="AC7" s="16">
        <f t="shared" si="3"/>
        <v>8.8101261326181332E-2</v>
      </c>
      <c r="AD7" s="16">
        <f t="shared" si="4"/>
        <v>8.5695835416090466E-2</v>
      </c>
      <c r="AE7" s="16">
        <f t="shared" si="4"/>
        <v>9.3569291744162147E-2</v>
      </c>
      <c r="AF7" s="16">
        <f t="shared" si="4"/>
        <v>7.7676480364569186E-2</v>
      </c>
      <c r="AG7" s="16">
        <f t="shared" si="4"/>
        <v>8.8512315120943694E-2</v>
      </c>
      <c r="AH7" s="16">
        <f t="shared" si="4"/>
        <v>8.9657937271161017E-2</v>
      </c>
      <c r="AI7" s="16">
        <f t="shared" si="4"/>
        <v>7.3597659530738962E-2</v>
      </c>
      <c r="AJ7" s="16">
        <f t="shared" si="4"/>
        <v>8.1321411081705819E-2</v>
      </c>
      <c r="AK7" s="16">
        <f t="shared" si="4"/>
        <v>8.1731196191916447E-2</v>
      </c>
      <c r="AL7" s="16">
        <f t="shared" si="4"/>
        <v>8.9918017604266834E-2</v>
      </c>
      <c r="AM7" s="16">
        <f t="shared" si="4"/>
        <v>8.3665940133313368E-2</v>
      </c>
      <c r="AN7" s="16">
        <f t="shared" si="4"/>
        <v>6.6552654214950685E-2</v>
      </c>
    </row>
    <row r="8" spans="2:40">
      <c r="B8" s="42"/>
      <c r="C8" s="43">
        <f>SUM(C3:C7)</f>
        <v>97169</v>
      </c>
      <c r="D8" s="43">
        <f t="shared" ref="D8:N8" si="5">SUM(D3:D7)</f>
        <v>93122</v>
      </c>
      <c r="E8" s="43">
        <f t="shared" si="5"/>
        <v>107404</v>
      </c>
      <c r="F8" s="43">
        <f t="shared" si="5"/>
        <v>88528</v>
      </c>
      <c r="G8" s="43">
        <f t="shared" si="5"/>
        <v>102057</v>
      </c>
      <c r="H8" s="43">
        <f t="shared" si="5"/>
        <v>101259</v>
      </c>
      <c r="I8" s="43">
        <f t="shared" si="5"/>
        <v>84773</v>
      </c>
      <c r="J8" s="43">
        <f t="shared" si="5"/>
        <v>89341</v>
      </c>
      <c r="K8" s="43">
        <f t="shared" si="5"/>
        <v>90046</v>
      </c>
      <c r="L8" s="43">
        <f t="shared" si="5"/>
        <v>103832</v>
      </c>
      <c r="M8" s="43">
        <f t="shared" si="5"/>
        <v>93453</v>
      </c>
      <c r="N8" s="76">
        <f t="shared" si="5"/>
        <v>77040</v>
      </c>
      <c r="O8" s="43">
        <f>SUM(O4:O7)</f>
        <v>1128024</v>
      </c>
      <c r="Q8" s="16">
        <f t="shared" si="1"/>
        <v>-4.164908561372449E-2</v>
      </c>
      <c r="R8" s="16">
        <f t="shared" ref="R8:AA8" si="6">(E8/D8)-1</f>
        <v>0.15336869912587781</v>
      </c>
      <c r="S8" s="16">
        <f t="shared" si="6"/>
        <v>-0.17574764440802948</v>
      </c>
      <c r="T8" s="16">
        <f t="shared" si="6"/>
        <v>0.15282170612687507</v>
      </c>
      <c r="U8" s="16">
        <f t="shared" si="6"/>
        <v>-7.8191598812428209E-3</v>
      </c>
      <c r="V8" s="16">
        <f t="shared" si="6"/>
        <v>-0.16281021933852791</v>
      </c>
      <c r="W8" s="16">
        <f t="shared" si="6"/>
        <v>5.3885081334859031E-2</v>
      </c>
      <c r="X8" s="16">
        <f t="shared" si="6"/>
        <v>7.8911138223212163E-3</v>
      </c>
      <c r="Y8" s="16">
        <f t="shared" si="6"/>
        <v>0.15309952690846895</v>
      </c>
      <c r="Z8" s="16">
        <f t="shared" si="6"/>
        <v>-9.9959550042376111E-2</v>
      </c>
      <c r="AA8" s="16">
        <f t="shared" si="6"/>
        <v>-0.1756283907418702</v>
      </c>
      <c r="AC8" s="16">
        <f t="shared" si="3"/>
        <v>8.6140897711396214E-2</v>
      </c>
      <c r="AD8" s="16">
        <f t="shared" ref="AD8:AN8" si="7">D8/$O8</f>
        <v>8.2553208087771182E-2</v>
      </c>
      <c r="AE8" s="16">
        <f t="shared" si="7"/>
        <v>9.5214286220860547E-2</v>
      </c>
      <c r="AF8" s="16">
        <f t="shared" si="7"/>
        <v>7.8480599703552409E-2</v>
      </c>
      <c r="AG8" s="16">
        <f t="shared" si="7"/>
        <v>9.047413884810962E-2</v>
      </c>
      <c r="AH8" s="16">
        <f t="shared" si="7"/>
        <v>8.976670709133848E-2</v>
      </c>
      <c r="AI8" s="16">
        <f t="shared" si="7"/>
        <v>7.5151769820500272E-2</v>
      </c>
      <c r="AJ8" s="16">
        <f t="shared" si="7"/>
        <v>7.9201329049736535E-2</v>
      </c>
      <c r="AK8" s="16">
        <f t="shared" si="7"/>
        <v>7.9826315752147117E-2</v>
      </c>
      <c r="AL8" s="16">
        <f t="shared" si="7"/>
        <v>9.2047686928646913E-2</v>
      </c>
      <c r="AM8" s="16">
        <f t="shared" si="7"/>
        <v>8.2846641560817849E-2</v>
      </c>
      <c r="AN8" s="16">
        <f t="shared" si="7"/>
        <v>6.8296419225122876E-2</v>
      </c>
    </row>
    <row r="9" spans="2:40">
      <c r="B9" s="4"/>
      <c r="R9" s="1"/>
    </row>
    <row r="10" spans="2:40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24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>CONCATENATE(LEFT(D10,2),"/",LEFT(C10,2))</f>
        <v>02/01</v>
      </c>
      <c r="R10" s="46" t="str">
        <f t="shared" ref="R10:AA10" si="8">CONCATENATE(LEFT(E10,2),"/",LEFT(D10,2))</f>
        <v>03/02</v>
      </c>
      <c r="S10" s="46" t="str">
        <f t="shared" si="8"/>
        <v>04/03</v>
      </c>
      <c r="T10" s="46" t="str">
        <f t="shared" si="8"/>
        <v>05/04</v>
      </c>
      <c r="U10" s="46" t="str">
        <f t="shared" si="8"/>
        <v>06/05</v>
      </c>
      <c r="V10" s="46" t="str">
        <f t="shared" si="8"/>
        <v>07/06</v>
      </c>
      <c r="W10" s="46" t="str">
        <f t="shared" si="8"/>
        <v>08/07</v>
      </c>
      <c r="X10" s="46" t="str">
        <f t="shared" si="8"/>
        <v>09/08</v>
      </c>
      <c r="Y10" s="46" t="str">
        <f t="shared" si="8"/>
        <v>10/09</v>
      </c>
      <c r="Z10" s="46" t="str">
        <f t="shared" si="8"/>
        <v>11/10</v>
      </c>
      <c r="AA10" s="46" t="str">
        <f t="shared" si="8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</row>
    <row r="11" spans="2:40" s="3" customFormat="1">
      <c r="B11" s="31" t="s">
        <v>14</v>
      </c>
      <c r="C11" s="73">
        <f>'IOM - Slovenská pošta'!C11+oversi.gov.sk!C11+'IS DCOM'!C11+'MS SR'!C11+'MV SR_Odbor živnost. podnik.'!C11+'Úrad geodézie, kartografie a ka'!C11+'IOM - MV SR'!C11+'GP SR'!C11</f>
        <v>0</v>
      </c>
      <c r="D11" s="74">
        <f>'IOM - Slovenská pošta'!D11+oversi.gov.sk!D11+'IS DCOM'!D11+'MS SR'!D11+'MV SR_Odbor živnost. podnik.'!D11+'Úrad geodézie, kartografie a ka'!D11+'IOM - MV SR'!D11+'GP SR'!D11</f>
        <v>0</v>
      </c>
      <c r="E11" s="74">
        <f>'IOM - Slovenská pošta'!E11+oversi.gov.sk!E11+'IS DCOM'!E11+'MS SR'!E11+'MV SR_Odbor živnost. podnik.'!E11+'Úrad geodézie, kartografie a ka'!E11+'IOM - MV SR'!E11+'GP SR'!E11</f>
        <v>0</v>
      </c>
      <c r="F11" s="74">
        <f>'IOM - Slovenská pošta'!F11+oversi.gov.sk!F11+'IS DCOM'!F11+'MS SR'!F11+'MV SR_Odbor živnost. podnik.'!F11+'Úrad geodézie, kartografie a ka'!F11+'IOM - MV SR'!F11+'GP SR'!F11</f>
        <v>0</v>
      </c>
      <c r="G11" s="74">
        <f>'IOM - Slovenská pošta'!G11+oversi.gov.sk!G11+'IS DCOM'!G11+'MS SR'!G11+'MV SR_Odbor živnost. podnik.'!G11+'Úrad geodézie, kartografie a ka'!G11+'IOM - MV SR'!G11+'GP SR'!G11</f>
        <v>0</v>
      </c>
      <c r="H11" s="74">
        <f>'IOM - Slovenská pošta'!H11+oversi.gov.sk!H11+'IS DCOM'!H11+'MS SR'!H11+'MV SR_Odbor živnost. podnik.'!H11+'Úrad geodézie, kartografie a ka'!H11+'IOM - MV SR'!H11+'GP SR'!H11</f>
        <v>0</v>
      </c>
      <c r="I11" s="74">
        <f>'IOM - Slovenská pošta'!I11+oversi.gov.sk!I11+'IS DCOM'!I11+'MS SR'!I11+'MV SR_Odbor živnost. podnik.'!I11+'Úrad geodézie, kartografie a ka'!I11+'IOM - MV SR'!I11+'GP SR'!I11</f>
        <v>0</v>
      </c>
      <c r="J11" s="75">
        <f>'IOM - Slovenská pošta'!J11+oversi.gov.sk!J11+'IS DCOM'!J11+'MS SR'!J11+'MV SR_Odbor živnost. podnik.'!J11+'Úrad geodézie, kartografie a ka'!J11+'IOM - MV SR'!J11+'GP SR'!J11</f>
        <v>0</v>
      </c>
      <c r="K11" s="75">
        <f>'IOM - Slovenská pošta'!K11+oversi.gov.sk!K11+'IS DCOM'!K11+'MS SR'!K11+'MV SR_Odbor živnost. podnik.'!K11+'Úrad geodézie, kartografie a ka'!K11+'IOM - MV SR'!K11+'GP SR'!K11</f>
        <v>0</v>
      </c>
      <c r="L11" s="75">
        <f>'IOM - Slovenská pošta'!L11+oversi.gov.sk!L11+'IS DCOM'!L11+'MS SR'!L11+'MV SR_Odbor živnost. podnik.'!L11+'Úrad geodézie, kartografie a ka'!L11+'IOM - MV SR'!L11+'GP SR'!L11</f>
        <v>0</v>
      </c>
      <c r="M11" s="75">
        <f>'IOM - Slovenská pošta'!M11+oversi.gov.sk!M11+'IS DCOM'!M11+'MS SR'!M11+'MV SR_Odbor živnost. podnik.'!M11+'Úrad geodézie, kartografie a ka'!M11+'IOM - MV SR'!M11+'GP SR'!M11</f>
        <v>0</v>
      </c>
      <c r="N11" s="77">
        <f>'IOM - Slovenská pošta'!N11+oversi.gov.sk!N11+'IS DCOM'!N11+'MS SR'!N11+'MV SR_Odbor živnost. podnik.'!N11+'Úrad geodézie, kartografie a ka'!N11+'IOM - MV SR'!N11+'GP SR'!N11</f>
        <v>0</v>
      </c>
      <c r="O11" s="10">
        <f>SUM(C11:N11)</f>
        <v>0</v>
      </c>
      <c r="P11"/>
      <c r="Q11" s="6" t="e">
        <f t="shared" ref="Q11:Q16" si="9">(D11/C11)-1</f>
        <v>#DIV/0!</v>
      </c>
      <c r="R11" s="6" t="e">
        <f t="shared" ref="R11:AA15" si="10">(E11/D11)-1</f>
        <v>#DIV/0!</v>
      </c>
      <c r="S11" s="6" t="e">
        <f t="shared" si="10"/>
        <v>#DIV/0!</v>
      </c>
      <c r="T11" s="6" t="e">
        <f t="shared" si="10"/>
        <v>#DIV/0!</v>
      </c>
      <c r="U11" s="6" t="e">
        <f t="shared" si="10"/>
        <v>#DIV/0!</v>
      </c>
      <c r="V11" s="6" t="e">
        <f t="shared" si="10"/>
        <v>#DIV/0!</v>
      </c>
      <c r="W11" s="27" t="e">
        <f t="shared" si="10"/>
        <v>#DIV/0!</v>
      </c>
      <c r="X11" s="27" t="e">
        <f t="shared" si="10"/>
        <v>#DIV/0!</v>
      </c>
      <c r="Y11" s="27" t="e">
        <f t="shared" si="10"/>
        <v>#DIV/0!</v>
      </c>
      <c r="Z11" s="27" t="e">
        <f t="shared" si="10"/>
        <v>#DIV/0!</v>
      </c>
      <c r="AA11" s="27" t="e">
        <f t="shared" si="10"/>
        <v>#DIV/0!</v>
      </c>
      <c r="AB11" s="271"/>
      <c r="AC11" s="6" t="e">
        <f t="shared" ref="AC11:AC16" si="11">C11/$O11</f>
        <v>#DIV/0!</v>
      </c>
      <c r="AD11" s="6" t="e">
        <f t="shared" ref="AD11:AN15" si="12">D11/$O11</f>
        <v>#DIV/0!</v>
      </c>
      <c r="AE11" s="6" t="e">
        <f t="shared" si="12"/>
        <v>#DIV/0!</v>
      </c>
      <c r="AF11" s="6" t="e">
        <f t="shared" si="12"/>
        <v>#DIV/0!</v>
      </c>
      <c r="AG11" s="6" t="e">
        <f t="shared" si="12"/>
        <v>#DIV/0!</v>
      </c>
      <c r="AH11" s="6" t="e">
        <f t="shared" si="12"/>
        <v>#DIV/0!</v>
      </c>
      <c r="AI11" s="6" t="e">
        <f t="shared" si="12"/>
        <v>#DIV/0!</v>
      </c>
      <c r="AJ11" s="27" t="e">
        <f t="shared" si="12"/>
        <v>#DIV/0!</v>
      </c>
      <c r="AK11" s="27" t="e">
        <f t="shared" si="12"/>
        <v>#DIV/0!</v>
      </c>
      <c r="AL11" s="27" t="e">
        <f t="shared" si="12"/>
        <v>#DIV/0!</v>
      </c>
      <c r="AM11" s="27" t="e">
        <f t="shared" si="12"/>
        <v>#DIV/0!</v>
      </c>
      <c r="AN11" s="27" t="e">
        <f t="shared" si="12"/>
        <v>#DIV/0!</v>
      </c>
    </row>
    <row r="12" spans="2:40">
      <c r="B12" s="17" t="s">
        <v>15</v>
      </c>
      <c r="C12" s="49">
        <f>'IOM - Slovenská pošta'!C12+oversi.gov.sk!C12+'IS DCOM'!C12+'MS SR'!C12+'MV SR_Odbor živnost. podnik.'!C12+'Úrad geodézie, kartografie a ka'!C12+'IOM - MV SR'!C12+'GP SR'!C12</f>
        <v>29438</v>
      </c>
      <c r="D12" s="29">
        <f>'IOM - Slovenská pošta'!D12+oversi.gov.sk!D12+'IS DCOM'!D12+'MS SR'!D12+'MV SR_Odbor živnost. podnik.'!D12+'Úrad geodézie, kartografie a ka'!D12+'IOM - MV SR'!D12+'GP SR'!D12</f>
        <v>28473</v>
      </c>
      <c r="E12" s="29">
        <f>'IOM - Slovenská pošta'!E12+oversi.gov.sk!E12+'IS DCOM'!E12+'MS SR'!E12+'MV SR_Odbor živnost. podnik.'!E12+'Úrad geodézie, kartografie a ka'!E12+'IOM - MV SR'!E12+'GP SR'!E12</f>
        <v>35907</v>
      </c>
      <c r="F12" s="29">
        <f>'IOM - Slovenská pošta'!F12+oversi.gov.sk!F12+'IS DCOM'!F12+'MS SR'!F12+'MV SR_Odbor živnost. podnik.'!F12+'Úrad geodézie, kartografie a ka'!F12+'IOM - MV SR'!F12+'GP SR'!F12</f>
        <v>43416</v>
      </c>
      <c r="G12" s="29">
        <f>'IOM - Slovenská pošta'!G12+oversi.gov.sk!G12+'IS DCOM'!G12+'MS SR'!G12+'MV SR_Odbor živnost. podnik.'!G12+'Úrad geodézie, kartografie a ka'!G12+'IOM - MV SR'!G12+'GP SR'!G12</f>
        <v>34601</v>
      </c>
      <c r="H12" s="29">
        <f>'IOM - Slovenská pošta'!H12+oversi.gov.sk!H12+'IS DCOM'!H12+'MS SR'!H12+'MV SR_Odbor živnost. podnik.'!H12+'Úrad geodézie, kartografie a ka'!H12+'IOM - MV SR'!H12+'GP SR'!H12</f>
        <v>29194</v>
      </c>
      <c r="I12" s="29">
        <f>'IOM - Slovenská pošta'!I12+oversi.gov.sk!I12+'IS DCOM'!I12+'MS SR'!I12+'MV SR_Odbor živnost. podnik.'!I12+'Úrad geodézie, kartografie a ka'!I12+'IOM - MV SR'!I12+'GP SR'!I12</f>
        <v>26419</v>
      </c>
      <c r="J12" s="30">
        <f>'IOM - Slovenská pošta'!J12+oversi.gov.sk!J12+'IS DCOM'!J12+'MS SR'!J12+'MV SR_Odbor živnost. podnik.'!J12+'Úrad geodézie, kartografie a ka'!J12+'IOM - MV SR'!J12+'GP SR'!J12</f>
        <v>23695</v>
      </c>
      <c r="K12" s="30">
        <f>'IOM - Slovenská pošta'!K12+oversi.gov.sk!K12+'IS DCOM'!K12+'MS SR'!K12+'MV SR_Odbor živnost. podnik.'!K12+'Úrad geodézie, kartografie a ka'!K12+'IOM - MV SR'!K12+'GP SR'!K12</f>
        <v>29265</v>
      </c>
      <c r="L12" s="30">
        <f>'IOM - Slovenská pošta'!L12+oversi.gov.sk!L12+'IS DCOM'!L12+'MS SR'!L12+'MV SR_Odbor živnost. podnik.'!L12+'Úrad geodézie, kartografie a ka'!L12+'IOM - MV SR'!L12+'GP SR'!L12</f>
        <v>36269</v>
      </c>
      <c r="M12" s="30">
        <f>'IOM - Slovenská pošta'!M12+oversi.gov.sk!M12+'IS DCOM'!M12+'MS SR'!M12+'MV SR_Odbor živnost. podnik.'!M12+'Úrad geodézie, kartografie a ka'!M12+'IOM - MV SR'!M12+'GP SR'!M12</f>
        <v>32624</v>
      </c>
      <c r="N12" s="20">
        <f>'IOM - Slovenská pošta'!N12+oversi.gov.sk!N12+'IS DCOM'!N12+'MS SR'!N12+'MV SR_Odbor živnost. podnik.'!N12+'Úrad geodézie, kartografie a ka'!N12+'IOM - MV SR'!N12+'GP SR'!N12</f>
        <v>32644</v>
      </c>
      <c r="O12" s="10">
        <f>SUM(C12:N12)</f>
        <v>381945</v>
      </c>
      <c r="Q12" s="6">
        <f t="shared" si="9"/>
        <v>-3.2780759562470285E-2</v>
      </c>
      <c r="R12" s="6">
        <f t="shared" si="10"/>
        <v>0.26108945316615739</v>
      </c>
      <c r="S12" s="6">
        <f t="shared" si="10"/>
        <v>0.20912356922048625</v>
      </c>
      <c r="T12" s="6">
        <f t="shared" si="10"/>
        <v>-0.20303574718997608</v>
      </c>
      <c r="U12" s="6">
        <f t="shared" si="10"/>
        <v>-0.15626715990867313</v>
      </c>
      <c r="V12" s="6">
        <f t="shared" si="10"/>
        <v>-9.5053778173597281E-2</v>
      </c>
      <c r="W12" s="27">
        <f t="shared" si="10"/>
        <v>-0.10310761194594797</v>
      </c>
      <c r="X12" s="27">
        <f t="shared" si="10"/>
        <v>0.23507069001899139</v>
      </c>
      <c r="Y12" s="27">
        <f t="shared" si="10"/>
        <v>0.23933025798735685</v>
      </c>
      <c r="Z12" s="27">
        <f t="shared" si="10"/>
        <v>-0.1004990487744355</v>
      </c>
      <c r="AA12" s="27">
        <f t="shared" si="10"/>
        <v>6.1304561059349894E-4</v>
      </c>
      <c r="AC12" s="6">
        <f t="shared" si="11"/>
        <v>7.7073924256110177E-2</v>
      </c>
      <c r="AD12" s="6">
        <f t="shared" si="12"/>
        <v>7.4547382476534585E-2</v>
      </c>
      <c r="AE12" s="6">
        <f t="shared" si="12"/>
        <v>9.4010917802301378E-2</v>
      </c>
      <c r="AF12" s="6">
        <f t="shared" si="12"/>
        <v>0.1136708164788124</v>
      </c>
      <c r="AG12" s="6">
        <f t="shared" si="12"/>
        <v>9.0591577321342084E-2</v>
      </c>
      <c r="AH12" s="6">
        <f t="shared" si="12"/>
        <v>7.6435088821688993E-2</v>
      </c>
      <c r="AI12" s="6">
        <f t="shared" si="12"/>
        <v>6.9169644844152958E-2</v>
      </c>
      <c r="AJ12" s="27">
        <f t="shared" si="12"/>
        <v>6.2037727945122988E-2</v>
      </c>
      <c r="AK12" s="27">
        <f t="shared" si="12"/>
        <v>7.6620979460393507E-2</v>
      </c>
      <c r="AL12" s="27">
        <f t="shared" si="12"/>
        <v>9.4958698241893472E-2</v>
      </c>
      <c r="AM12" s="27">
        <f t="shared" si="12"/>
        <v>8.5415439395724518E-2</v>
      </c>
      <c r="AN12" s="27">
        <f t="shared" si="12"/>
        <v>8.5467802955922975E-2</v>
      </c>
    </row>
    <row r="13" spans="2:40">
      <c r="B13" s="18" t="s">
        <v>16</v>
      </c>
      <c r="C13" s="49">
        <f>'IOM - Slovenská pošta'!C13+oversi.gov.sk!C13+'IS DCOM'!C13+'MS SR'!C13+'MV SR_Odbor živnost. podnik.'!C13+'Úrad geodézie, kartografie a ka'!C13+'IOM - MV SR'!C13+'GP SR'!C13</f>
        <v>3651</v>
      </c>
      <c r="D13" s="29">
        <f>'IOM - Slovenská pošta'!D13+oversi.gov.sk!D13+'IS DCOM'!D13+'MS SR'!D13+'MV SR_Odbor živnost. podnik.'!D13+'Úrad geodézie, kartografie a ka'!D13+'IOM - MV SR'!D13+'GP SR'!D13</f>
        <v>2929</v>
      </c>
      <c r="E13" s="29">
        <f>'IOM - Slovenská pošta'!E13+oversi.gov.sk!E13+'IS DCOM'!E13+'MS SR'!E13+'MV SR_Odbor živnost. podnik.'!E13+'Úrad geodézie, kartografie a ka'!E13+'IOM - MV SR'!E13+'GP SR'!E13</f>
        <v>3084</v>
      </c>
      <c r="F13" s="29">
        <f>'IOM - Slovenská pošta'!F13+oversi.gov.sk!F13+'IS DCOM'!F13+'MS SR'!F13+'MV SR_Odbor živnost. podnik.'!F13+'Úrad geodézie, kartografie a ka'!F13+'IOM - MV SR'!F13+'GP SR'!F13</f>
        <v>3147</v>
      </c>
      <c r="G13" s="29">
        <f>'IOM - Slovenská pošta'!G13+oversi.gov.sk!G13+'IS DCOM'!G13+'MS SR'!G13+'MV SR_Odbor živnost. podnik.'!G13+'Úrad geodézie, kartografie a ka'!G13+'IOM - MV SR'!G13+'GP SR'!G13</f>
        <v>2953</v>
      </c>
      <c r="H13" s="29">
        <f>'IOM - Slovenská pošta'!H13+oversi.gov.sk!H13+'IS DCOM'!H13+'MS SR'!H13+'MV SR_Odbor živnost. podnik.'!H13+'Úrad geodézie, kartografie a ka'!H13+'IOM - MV SR'!H13+'GP SR'!H13</f>
        <v>2820</v>
      </c>
      <c r="I13" s="29">
        <f>'IOM - Slovenská pošta'!I13+oversi.gov.sk!I13+'IS DCOM'!I13+'MS SR'!I13+'MV SR_Odbor živnost. podnik.'!I13+'Úrad geodézie, kartografie a ka'!I13+'IOM - MV SR'!I13+'GP SR'!I13</f>
        <v>2626</v>
      </c>
      <c r="J13" s="30">
        <f>'IOM - Slovenská pošta'!J13+oversi.gov.sk!J13+'IS DCOM'!J13+'MS SR'!J13+'MV SR_Odbor živnost. podnik.'!J13+'Úrad geodézie, kartografie a ka'!J13+'IOM - MV SR'!J13+'GP SR'!J13</f>
        <v>2851</v>
      </c>
      <c r="K13" s="30">
        <f>'IOM - Slovenská pošta'!K13+oversi.gov.sk!K13+'IS DCOM'!K13+'MS SR'!K13+'MV SR_Odbor živnost. podnik.'!K13+'Úrad geodézie, kartografie a ka'!K13+'IOM - MV SR'!K13+'GP SR'!K13</f>
        <v>5523</v>
      </c>
      <c r="L13" s="30">
        <f>'IOM - Slovenská pošta'!L13+oversi.gov.sk!L13+'IS DCOM'!L13+'MS SR'!L13+'MV SR_Odbor živnost. podnik.'!L13+'Úrad geodézie, kartografie a ka'!L13+'IOM - MV SR'!L13+'GP SR'!L13</f>
        <v>8351</v>
      </c>
      <c r="M13" s="30">
        <f>'IOM - Slovenská pošta'!M13+oversi.gov.sk!M13+'IS DCOM'!M13+'MS SR'!M13+'MV SR_Odbor živnost. podnik.'!M13+'Úrad geodézie, kartografie a ka'!M13+'IOM - MV SR'!M13+'GP SR'!M13</f>
        <v>8055</v>
      </c>
      <c r="N13" s="20">
        <f>'IOM - Slovenská pošta'!N13+oversi.gov.sk!N13+'IS DCOM'!N13+'MS SR'!N13+'MV SR_Odbor živnost. podnik.'!N13+'Úrad geodézie, kartografie a ka'!N13+'IOM - MV SR'!N13+'GP SR'!N13</f>
        <v>5694</v>
      </c>
      <c r="O13" s="10">
        <f>SUM(C13:N13)</f>
        <v>51684</v>
      </c>
      <c r="Q13" s="6">
        <f t="shared" si="9"/>
        <v>-0.19775403998904406</v>
      </c>
      <c r="R13" s="6">
        <f t="shared" si="10"/>
        <v>5.2919085011949418E-2</v>
      </c>
      <c r="S13" s="6">
        <f t="shared" si="10"/>
        <v>2.0428015564202262E-2</v>
      </c>
      <c r="T13" s="6">
        <f t="shared" si="10"/>
        <v>-6.1646012074992096E-2</v>
      </c>
      <c r="U13" s="6">
        <f t="shared" si="10"/>
        <v>-4.5038943447341717E-2</v>
      </c>
      <c r="V13" s="6">
        <f t="shared" si="10"/>
        <v>-6.8794326241134796E-2</v>
      </c>
      <c r="W13" s="27">
        <f t="shared" si="10"/>
        <v>8.5681645087585689E-2</v>
      </c>
      <c r="X13" s="27">
        <f t="shared" si="10"/>
        <v>0.93721501227639425</v>
      </c>
      <c r="Y13" s="27">
        <f t="shared" si="10"/>
        <v>0.5120405576679341</v>
      </c>
      <c r="Z13" s="27">
        <f t="shared" si="10"/>
        <v>-3.5444856903364852E-2</v>
      </c>
      <c r="AA13" s="27">
        <f t="shared" si="10"/>
        <v>-0.29310986964618246</v>
      </c>
      <c r="AC13" s="6">
        <f t="shared" si="11"/>
        <v>7.0640817274204779E-2</v>
      </c>
      <c r="AD13" s="6">
        <f t="shared" si="12"/>
        <v>5.6671310270102936E-2</v>
      </c>
      <c r="AE13" s="6">
        <f t="shared" si="12"/>
        <v>5.9670304156025075E-2</v>
      </c>
      <c r="AF13" s="6">
        <f t="shared" si="12"/>
        <v>6.088925005804504E-2</v>
      </c>
      <c r="AG13" s="6">
        <f t="shared" si="12"/>
        <v>5.7135670613729587E-2</v>
      </c>
      <c r="AH13" s="6">
        <f t="shared" si="12"/>
        <v>5.4562340376131876E-2</v>
      </c>
      <c r="AI13" s="6">
        <f t="shared" si="12"/>
        <v>5.0808760931816424E-2</v>
      </c>
      <c r="AJ13" s="27">
        <f t="shared" si="12"/>
        <v>5.516213915331631E-2</v>
      </c>
      <c r="AK13" s="27">
        <f t="shared" si="12"/>
        <v>0.10686092407708382</v>
      </c>
      <c r="AL13" s="27">
        <f t="shared" si="12"/>
        <v>0.16157805123442459</v>
      </c>
      <c r="AM13" s="27">
        <f t="shared" si="12"/>
        <v>0.15585094032969585</v>
      </c>
      <c r="AN13" s="27">
        <f t="shared" si="12"/>
        <v>0.11016949152542373</v>
      </c>
    </row>
    <row r="14" spans="2:40">
      <c r="B14" s="18" t="s">
        <v>17</v>
      </c>
      <c r="C14" s="49">
        <f>'IOM - Slovenská pošta'!C14+oversi.gov.sk!C14+'IS DCOM'!C14+'MS SR'!C14+'MV SR_Odbor živnost. podnik.'!C14+'Úrad geodézie, kartografie a ka'!C14+'IOM - MV SR'!C14+'GP SR'!C14</f>
        <v>0</v>
      </c>
      <c r="D14" s="29">
        <f>'IOM - Slovenská pošta'!D14+oversi.gov.sk!D14+'IS DCOM'!D14+'MS SR'!D14+'MV SR_Odbor živnost. podnik.'!D14+'Úrad geodézie, kartografie a ka'!D14+'IOM - MV SR'!D14+'GP SR'!D14</f>
        <v>0</v>
      </c>
      <c r="E14" s="29">
        <f>'IOM - Slovenská pošta'!E14+oversi.gov.sk!E14+'IS DCOM'!E14+'MS SR'!E14+'MV SR_Odbor živnost. podnik.'!E14+'Úrad geodézie, kartografie a ka'!E14+'IOM - MV SR'!E14+'GP SR'!E14</f>
        <v>0</v>
      </c>
      <c r="F14" s="29">
        <f>'IOM - Slovenská pošta'!F14+oversi.gov.sk!F14+'IS DCOM'!F14+'MS SR'!F14+'MV SR_Odbor živnost. podnik.'!F14+'Úrad geodézie, kartografie a ka'!F14+'IOM - MV SR'!F14+'GP SR'!F14</f>
        <v>0</v>
      </c>
      <c r="G14" s="29">
        <f>'IOM - Slovenská pošta'!G14+oversi.gov.sk!G14+'IS DCOM'!G14+'MS SR'!G14+'MV SR_Odbor živnost. podnik.'!G14+'Úrad geodézie, kartografie a ka'!G14+'IOM - MV SR'!G14+'GP SR'!G14</f>
        <v>0</v>
      </c>
      <c r="H14" s="29">
        <f>'IOM - Slovenská pošta'!H14+oversi.gov.sk!H14+'IS DCOM'!H14+'MS SR'!H14+'MV SR_Odbor živnost. podnik.'!H14+'Úrad geodézie, kartografie a ka'!H14+'IOM - MV SR'!H14+'GP SR'!H14</f>
        <v>0</v>
      </c>
      <c r="I14" s="29">
        <f>'IOM - Slovenská pošta'!I14+oversi.gov.sk!I14+'IS DCOM'!I14+'MS SR'!I14+'MV SR_Odbor živnost. podnik.'!I14+'Úrad geodézie, kartografie a ka'!I14+'IOM - MV SR'!I14+'GP SR'!I14</f>
        <v>0</v>
      </c>
      <c r="J14" s="30">
        <f>'IOM - Slovenská pošta'!J14+oversi.gov.sk!J14+'IS DCOM'!J14+'MS SR'!J14+'MV SR_Odbor živnost. podnik.'!J14+'Úrad geodézie, kartografie a ka'!J14+'IOM - MV SR'!J14+'GP SR'!J14</f>
        <v>0</v>
      </c>
      <c r="K14" s="30">
        <f>'IOM - Slovenská pošta'!K14+oversi.gov.sk!K14+'IS DCOM'!K14+'MS SR'!K14+'MV SR_Odbor živnost. podnik.'!K14+'Úrad geodézie, kartografie a ka'!K14+'IOM - MV SR'!K14+'GP SR'!K14</f>
        <v>0</v>
      </c>
      <c r="L14" s="30">
        <f>'IOM - Slovenská pošta'!L14+oversi.gov.sk!L14+'IS DCOM'!L14+'MS SR'!L14+'MV SR_Odbor živnost. podnik.'!L14+'Úrad geodézie, kartografie a ka'!L14+'IOM - MV SR'!L14+'GP SR'!L14</f>
        <v>0</v>
      </c>
      <c r="M14" s="30">
        <f>'IOM - Slovenská pošta'!M14+oversi.gov.sk!M14+'IS DCOM'!M14+'MS SR'!M14+'MV SR_Odbor živnost. podnik.'!M14+'Úrad geodézie, kartografie a ka'!M14+'IOM - MV SR'!M14+'GP SR'!M14</f>
        <v>123</v>
      </c>
      <c r="N14" s="20">
        <f>'IOM - Slovenská pošta'!N14+oversi.gov.sk!N14+'IS DCOM'!N14+'MS SR'!N14+'MV SR_Odbor živnost. podnik.'!N14+'Úrad geodézie, kartografie a ka'!N14+'IOM - MV SR'!N14+'GP SR'!N14</f>
        <v>623</v>
      </c>
      <c r="O14" s="10">
        <f>SUM(C14:N14)</f>
        <v>746</v>
      </c>
      <c r="Q14" s="6" t="e">
        <f t="shared" si="9"/>
        <v>#DIV/0!</v>
      </c>
      <c r="R14" s="6" t="e">
        <f t="shared" si="10"/>
        <v>#DIV/0!</v>
      </c>
      <c r="S14" s="6" t="e">
        <f t="shared" si="10"/>
        <v>#DIV/0!</v>
      </c>
      <c r="T14" s="6" t="e">
        <f t="shared" si="10"/>
        <v>#DIV/0!</v>
      </c>
      <c r="U14" s="6" t="e">
        <f t="shared" si="10"/>
        <v>#DIV/0!</v>
      </c>
      <c r="V14" s="6" t="e">
        <f t="shared" si="10"/>
        <v>#DIV/0!</v>
      </c>
      <c r="W14" s="27" t="e">
        <f t="shared" si="10"/>
        <v>#DIV/0!</v>
      </c>
      <c r="X14" s="27" t="e">
        <f t="shared" si="10"/>
        <v>#DIV/0!</v>
      </c>
      <c r="Y14" s="27" t="e">
        <f t="shared" si="10"/>
        <v>#DIV/0!</v>
      </c>
      <c r="Z14" s="27" t="e">
        <f t="shared" si="10"/>
        <v>#DIV/0!</v>
      </c>
      <c r="AA14" s="27">
        <f t="shared" si="10"/>
        <v>4.0650406504065044</v>
      </c>
      <c r="AC14" s="6">
        <f t="shared" si="11"/>
        <v>0</v>
      </c>
      <c r="AD14" s="6">
        <f t="shared" si="12"/>
        <v>0</v>
      </c>
      <c r="AE14" s="6">
        <f t="shared" si="12"/>
        <v>0</v>
      </c>
      <c r="AF14" s="6">
        <f t="shared" si="12"/>
        <v>0</v>
      </c>
      <c r="AG14" s="6">
        <f t="shared" si="12"/>
        <v>0</v>
      </c>
      <c r="AH14" s="6">
        <f t="shared" si="12"/>
        <v>0</v>
      </c>
      <c r="AI14" s="6">
        <f t="shared" si="12"/>
        <v>0</v>
      </c>
      <c r="AJ14" s="27">
        <f t="shared" si="12"/>
        <v>0</v>
      </c>
      <c r="AK14" s="27">
        <f t="shared" si="12"/>
        <v>0</v>
      </c>
      <c r="AL14" s="27">
        <f t="shared" si="12"/>
        <v>0</v>
      </c>
      <c r="AM14" s="27">
        <f t="shared" si="12"/>
        <v>0.16487935656836461</v>
      </c>
      <c r="AN14" s="27">
        <f t="shared" si="12"/>
        <v>0.83512064343163539</v>
      </c>
    </row>
    <row r="15" spans="2:40">
      <c r="B15" s="19" t="s">
        <v>18</v>
      </c>
      <c r="C15" s="50">
        <f>'IS DCOM'!C15+'MS SR'!C15+'MV SR_Odbor živnost. podnik.'!C15+'Úrad geodézie, kartografie a ka'!C15+'IOM - MV SR'!C15+'GP SR'!C15</f>
        <v>75416</v>
      </c>
      <c r="D15" s="13">
        <f>'IS DCOM'!D15+'MS SR'!D15+'MV SR_Odbor živnost. podnik.'!D15+'Úrad geodézie, kartografie a ka'!D15+'IOM - MV SR'!D15+'GP SR'!D15</f>
        <v>67051</v>
      </c>
      <c r="E15" s="13">
        <f>'IS DCOM'!E15+'MS SR'!E15+'MV SR_Odbor živnost. podnik.'!E15+'Úrad geodézie, kartografie a ka'!E15+'IOM - MV SR'!E15+'GP SR'!E15</f>
        <v>67823</v>
      </c>
      <c r="F15" s="13">
        <f>'IS DCOM'!F15+'MS SR'!F15+'MV SR_Odbor živnost. podnik.'!F15+'Úrad geodézie, kartografie a ka'!F15+'IOM - MV SR'!F15+'GP SR'!F15</f>
        <v>66822</v>
      </c>
      <c r="G15" s="13">
        <f>'IS DCOM'!G15+'MS SR'!G15+'MV SR_Odbor živnost. podnik.'!G15+'Úrad geodézie, kartografie a ka'!G15+'IOM - MV SR'!G15+'GP SR'!G15</f>
        <v>64791</v>
      </c>
      <c r="H15" s="13">
        <f>'IS DCOM'!H15+'MS SR'!H15+'MV SR_Odbor živnost. podnik.'!H15+'Úrad geodézie, kartografie a ka'!H15+'IOM - MV SR'!H15+'GP SR'!H15</f>
        <v>66894</v>
      </c>
      <c r="I15" s="13">
        <f>'IS DCOM'!I15+'MS SR'!I15+'MV SR_Odbor živnost. podnik.'!I15+'Úrad geodézie, kartografie a ka'!I15+'IOM - MV SR'!I15+'GP SR'!I15</f>
        <v>59230</v>
      </c>
      <c r="J15" s="14">
        <f>'IS DCOM'!J15+'MS SR'!J15+'MV SR_Odbor živnost. podnik.'!J15+'Úrad geodézie, kartografie a ka'!J15+'IOM - MV SR'!J15+'GP SR'!J15</f>
        <v>64997</v>
      </c>
      <c r="K15" s="14">
        <f>'IS DCOM'!K15+'MS SR'!K15+'MV SR_Odbor živnost. podnik.'!K15+'Úrad geodézie, kartografie a ka'!K15+'IOM - MV SR'!K15+'GP SR'!K15</f>
        <v>68319</v>
      </c>
      <c r="L15" s="14">
        <f>'IS DCOM'!L15+'MS SR'!L15+'MV SR_Odbor živnost. podnik.'!L15+'Úrad geodézie, kartografie a ka'!L15+'IOM - MV SR'!L15+'GP SR'!L15</f>
        <v>71884</v>
      </c>
      <c r="M15" s="14">
        <f>'IS DCOM'!M15+'MS SR'!M15+'MV SR_Odbor živnost. podnik.'!M15+'Úrad geodézie, kartografie a ka'!M15+'IOM - MV SR'!M15+'GP SR'!M15</f>
        <v>66251</v>
      </c>
      <c r="N15" s="21">
        <f>'IS DCOM'!N15+'MS SR'!N15+'MV SR_Odbor živnost. podnik.'!N15+'Úrad geodézie, kartografie a ka'!N15+'IOM - MV SR'!N15+'GP SR'!N15</f>
        <v>50809</v>
      </c>
      <c r="O15" s="15">
        <f>SUM(C15:N15)</f>
        <v>790287</v>
      </c>
      <c r="Q15" s="16">
        <f t="shared" si="9"/>
        <v>-0.11091810756338183</v>
      </c>
      <c r="R15" s="16">
        <f t="shared" si="10"/>
        <v>1.1513623957882801E-2</v>
      </c>
      <c r="S15" s="16">
        <f t="shared" si="10"/>
        <v>-1.4759005057281449E-2</v>
      </c>
      <c r="T15" s="16">
        <f t="shared" si="10"/>
        <v>-3.0394181556972266E-2</v>
      </c>
      <c r="U15" s="16">
        <f t="shared" si="10"/>
        <v>3.2458211788674252E-2</v>
      </c>
      <c r="V15" s="16">
        <f t="shared" si="10"/>
        <v>-0.11456931862349384</v>
      </c>
      <c r="W15" s="28">
        <f t="shared" si="10"/>
        <v>9.7366199561033318E-2</v>
      </c>
      <c r="X15" s="28">
        <f t="shared" si="10"/>
        <v>5.1110051233133946E-2</v>
      </c>
      <c r="Y15" s="28">
        <f t="shared" si="10"/>
        <v>5.2181677132276505E-2</v>
      </c>
      <c r="Z15" s="28">
        <f t="shared" si="10"/>
        <v>-7.8362361582549611E-2</v>
      </c>
      <c r="AA15" s="28">
        <f t="shared" si="10"/>
        <v>-0.23308327421472885</v>
      </c>
      <c r="AC15" s="16">
        <f t="shared" si="11"/>
        <v>9.542862276615964E-2</v>
      </c>
      <c r="AD15" s="16">
        <f t="shared" si="12"/>
        <v>8.484386052155736E-2</v>
      </c>
      <c r="AE15" s="16">
        <f t="shared" si="12"/>
        <v>8.5820720826737626E-2</v>
      </c>
      <c r="AF15" s="16">
        <f t="shared" si="12"/>
        <v>8.4554092374036272E-2</v>
      </c>
      <c r="AG15" s="16">
        <f t="shared" si="12"/>
        <v>8.1984139939034806E-2</v>
      </c>
      <c r="AH15" s="16">
        <f t="shared" si="12"/>
        <v>8.4645198516488315E-2</v>
      </c>
      <c r="AI15" s="16">
        <f t="shared" si="12"/>
        <v>7.4947455797703871E-2</v>
      </c>
      <c r="AJ15" s="28">
        <f t="shared" si="12"/>
        <v>8.2244804735494823E-2</v>
      </c>
      <c r="AK15" s="28">
        <f t="shared" si="12"/>
        <v>8.644834091918506E-2</v>
      </c>
      <c r="AL15" s="28">
        <f t="shared" si="12"/>
        <v>9.0959360333650943E-2</v>
      </c>
      <c r="AM15" s="28">
        <f t="shared" si="12"/>
        <v>8.3831570049867965E-2</v>
      </c>
      <c r="AN15" s="28">
        <f t="shared" si="12"/>
        <v>6.4291833220083333E-2</v>
      </c>
    </row>
    <row r="16" spans="2:40">
      <c r="B16" s="18"/>
      <c r="C16" s="10">
        <f>SUM(C11:C15)</f>
        <v>108505</v>
      </c>
      <c r="D16" s="10">
        <f t="shared" ref="D16:N16" si="13">SUM(D11:D15)</f>
        <v>98453</v>
      </c>
      <c r="E16" s="10">
        <f t="shared" si="13"/>
        <v>106814</v>
      </c>
      <c r="F16" s="10">
        <f t="shared" si="13"/>
        <v>113385</v>
      </c>
      <c r="G16" s="10">
        <f t="shared" si="13"/>
        <v>102345</v>
      </c>
      <c r="H16" s="10">
        <f t="shared" si="13"/>
        <v>98908</v>
      </c>
      <c r="I16" s="10">
        <f t="shared" si="13"/>
        <v>88275</v>
      </c>
      <c r="J16" s="26">
        <f t="shared" si="13"/>
        <v>91543</v>
      </c>
      <c r="K16" s="26">
        <f t="shared" si="13"/>
        <v>103107</v>
      </c>
      <c r="L16" s="26">
        <f t="shared" si="13"/>
        <v>116504</v>
      </c>
      <c r="M16" s="26">
        <f t="shared" si="13"/>
        <v>107053</v>
      </c>
      <c r="N16" s="78">
        <f t="shared" si="13"/>
        <v>89770</v>
      </c>
      <c r="O16" s="10">
        <f>SUM(O12:O15)</f>
        <v>1224662</v>
      </c>
      <c r="Q16" s="16">
        <f t="shared" si="9"/>
        <v>-9.2640892124786878E-2</v>
      </c>
      <c r="R16" s="16">
        <f t="shared" ref="R16:AA16" si="14">(E16/D16)-1</f>
        <v>8.4923770733243309E-2</v>
      </c>
      <c r="S16" s="16">
        <f t="shared" si="14"/>
        <v>6.1518153051098201E-2</v>
      </c>
      <c r="T16" s="16">
        <f t="shared" si="14"/>
        <v>-9.7367376637121361E-2</v>
      </c>
      <c r="U16" s="16">
        <f t="shared" si="14"/>
        <v>-3.3582490595534753E-2</v>
      </c>
      <c r="V16" s="16">
        <f t="shared" si="14"/>
        <v>-0.10750394305819555</v>
      </c>
      <c r="W16" s="28">
        <f t="shared" si="14"/>
        <v>3.7020674030019851E-2</v>
      </c>
      <c r="X16" s="28">
        <f t="shared" si="14"/>
        <v>0.1263231486842249</v>
      </c>
      <c r="Y16" s="28">
        <f t="shared" si="14"/>
        <v>0.12993298224174876</v>
      </c>
      <c r="Z16" s="28">
        <f t="shared" si="14"/>
        <v>-8.1121678225640315E-2</v>
      </c>
      <c r="AA16" s="28">
        <f t="shared" si="14"/>
        <v>-0.16144339719578149</v>
      </c>
      <c r="AC16" s="16">
        <f t="shared" si="11"/>
        <v>8.8599956559442528E-2</v>
      </c>
      <c r="AD16" s="16">
        <f t="shared" ref="AD16:AN16" si="15">D16/$O16</f>
        <v>8.0391977541558399E-2</v>
      </c>
      <c r="AE16" s="16">
        <f t="shared" si="15"/>
        <v>8.721916741108976E-2</v>
      </c>
      <c r="AF16" s="16">
        <f t="shared" si="15"/>
        <v>9.2584729500874527E-2</v>
      </c>
      <c r="AG16" s="16">
        <f t="shared" si="15"/>
        <v>8.3569997272716884E-2</v>
      </c>
      <c r="AH16" s="16">
        <f t="shared" si="15"/>
        <v>8.0763508625236999E-2</v>
      </c>
      <c r="AI16" s="16">
        <f t="shared" si="15"/>
        <v>7.2081112992809449E-2</v>
      </c>
      <c r="AJ16" s="28">
        <f t="shared" si="15"/>
        <v>7.4749604380637269E-2</v>
      </c>
      <c r="AK16" s="28">
        <f t="shared" si="15"/>
        <v>8.4192209768899504E-2</v>
      </c>
      <c r="AL16" s="28">
        <f t="shared" si="15"/>
        <v>9.513155466569552E-2</v>
      </c>
      <c r="AM16" s="28">
        <f t="shared" si="15"/>
        <v>8.7414323299000049E-2</v>
      </c>
      <c r="AN16" s="28">
        <f t="shared" si="15"/>
        <v>7.3301857982039129E-2</v>
      </c>
    </row>
    <row r="17" spans="2:40">
      <c r="B17" s="4"/>
      <c r="Q17" s="1"/>
      <c r="R17" s="1"/>
    </row>
    <row r="18" spans="2:40" s="3" customFormat="1"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/>
      <c r="Q18" s="46" t="str">
        <f>CONCATENATE(LEFT(D18,2),"/",LEFT(C18,2))</f>
        <v>02/01</v>
      </c>
      <c r="R18" s="46" t="str">
        <f t="shared" ref="R18:AA18" si="16">CONCATENATE(LEFT(E18,2),"/",LEFT(D18,2))</f>
        <v>03/02</v>
      </c>
      <c r="S18" s="46" t="str">
        <f t="shared" si="16"/>
        <v>04/03</v>
      </c>
      <c r="T18" s="46" t="str">
        <f t="shared" si="16"/>
        <v>05/04</v>
      </c>
      <c r="U18" s="46" t="str">
        <f t="shared" si="16"/>
        <v>06/05</v>
      </c>
      <c r="V18" s="46" t="str">
        <f t="shared" si="16"/>
        <v>07/06</v>
      </c>
      <c r="W18" s="46" t="str">
        <f t="shared" si="16"/>
        <v>08/07</v>
      </c>
      <c r="X18" s="46" t="str">
        <f t="shared" si="16"/>
        <v>09/08</v>
      </c>
      <c r="Y18" s="46" t="str">
        <f t="shared" si="16"/>
        <v>10/09</v>
      </c>
      <c r="Z18" s="46" t="str">
        <f t="shared" si="16"/>
        <v>11/10</v>
      </c>
      <c r="AA18" s="46" t="str">
        <f t="shared" si="16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</row>
    <row r="19" spans="2:40" s="3" customFormat="1">
      <c r="B19" s="31" t="s">
        <v>14</v>
      </c>
      <c r="C19" s="84">
        <f>'IOM - Slovenská pošta'!C19+oversi.gov.sk!C19+'IS DCOM'!C19+'MS SR'!C19+'MV SR_Odbor živnost. podnik.'!C19+'Úrad geodézie, kartografie a ka'!C19+'IOM - MV SR'!C19+'GP SR'!C19</f>
        <v>0</v>
      </c>
      <c r="D19" s="75">
        <f>'IOM - Slovenská pošta'!D19+oversi.gov.sk!D19+'IS DCOM'!D19+'MS SR'!D19+'MV SR_Odbor živnost. podnik.'!D19+'Úrad geodézie, kartografie a ka'!D19+'IOM - MV SR'!D19+'GP SR'!D19</f>
        <v>0</v>
      </c>
      <c r="E19" s="75">
        <f>'IOM - Slovenská pošta'!E19+oversi.gov.sk!E19+'IS DCOM'!E19+'MS SR'!E19+'MV SR_Odbor živnost. podnik.'!E19+'Úrad geodézie, kartografie a ka'!E19+'IOM - MV SR'!E19+'GP SR'!E19</f>
        <v>0</v>
      </c>
      <c r="F19" s="75">
        <f>'IOM - Slovenská pošta'!F19+oversi.gov.sk!F19+'IS DCOM'!F19+'MS SR'!F19+'MV SR_Odbor živnost. podnik.'!F19+'Úrad geodézie, kartografie a ka'!F19+'IOM - MV SR'!F19+'GP SR'!F19</f>
        <v>0</v>
      </c>
      <c r="G19" s="75">
        <f>'IOM - Slovenská pošta'!G19+oversi.gov.sk!G19+'IS DCOM'!G19+'MS SR'!G19+'MV SR_Odbor živnost. podnik.'!G19+'Úrad geodézie, kartografie a ka'!G19+'IOM - MV SR'!G19+'GP SR'!G19</f>
        <v>0</v>
      </c>
      <c r="H19" s="75">
        <f>'IOM - Slovenská pošta'!H19+oversi.gov.sk!H19+'IS DCOM'!H19+'MS SR'!H19+'MV SR_Odbor živnost. podnik.'!H19+'Úrad geodézie, kartografie a ka'!H19+'IOM - MV SR'!H19+'GP SR'!H19</f>
        <v>0</v>
      </c>
      <c r="I19" s="74">
        <f>'IOM - Slovenská pošta'!I19+oversi.gov.sk!I19+'IS DCOM'!I19+'MS SR'!I19+'MV SR_Odbor živnost. podnik.'!I19+'Úrad geodézie, kartografie a ka'!I19+'IOM - MV SR'!I19+'GP SR'!I19</f>
        <v>0</v>
      </c>
      <c r="J19" s="74">
        <f>'IOM - Slovenská pošta'!J19+oversi.gov.sk!J19+'IS DCOM'!J19+'MS SR'!J19+'MV SR_Odbor živnost. podnik.'!J19+'Úrad geodézie, kartografie a ka'!J19+'IOM - MV SR'!J19+'GP SR'!J19</f>
        <v>0</v>
      </c>
      <c r="K19" s="74">
        <f>'IOM - Slovenská pošta'!K19+oversi.gov.sk!K19+'IS DCOM'!K19+'MS SR'!K19+'MV SR_Odbor živnost. podnik.'!K19+'Úrad geodézie, kartografie a ka'!K19+'IOM - MV SR'!K19+'GP SR'!K19</f>
        <v>0</v>
      </c>
      <c r="L19" s="74">
        <f>'IOM - Slovenská pošta'!L19+oversi.gov.sk!L19+'IS DCOM'!L19+'MS SR'!L19+'MV SR_Odbor živnost. podnik.'!L19+'Úrad geodézie, kartografie a ka'!L19+'IOM - MV SR'!L19+'GP SR'!L19</f>
        <v>0</v>
      </c>
      <c r="M19" s="74">
        <f>'IOM - Slovenská pošta'!M19+oversi.gov.sk!M19+'IS DCOM'!M19+'MS SR'!M19+'MV SR_Odbor živnost. podnik.'!M19+'Úrad geodézie, kartografie a ka'!M19+'IOM - MV SR'!M19+'GP SR'!M19</f>
        <v>0</v>
      </c>
      <c r="N19" s="79">
        <f>'IOM - Slovenská pošta'!N19+oversi.gov.sk!N19+'IS DCOM'!N19+'MS SR'!N19+'MV SR_Odbor živnost. podnik.'!N19+'Úrad geodézie, kartografie a ka'!N19+'IOM - MV SR'!N19+'GP SR'!N19</f>
        <v>0</v>
      </c>
      <c r="O19" s="10">
        <f>SUM(C19:N19)</f>
        <v>0</v>
      </c>
      <c r="P19"/>
      <c r="Q19" s="27" t="e">
        <f t="shared" ref="Q19:Q24" si="17">(D19/C19)-1</f>
        <v>#DIV/0!</v>
      </c>
      <c r="R19" s="27" t="e">
        <f t="shared" ref="R19:AA23" si="18">(E19/D19)-1</f>
        <v>#DIV/0!</v>
      </c>
      <c r="S19" s="27" t="e">
        <f t="shared" si="18"/>
        <v>#DIV/0!</v>
      </c>
      <c r="T19" s="27" t="e">
        <f t="shared" si="18"/>
        <v>#DIV/0!</v>
      </c>
      <c r="U19" s="27" t="e">
        <f t="shared" si="18"/>
        <v>#DIV/0!</v>
      </c>
      <c r="V19" s="59" t="e">
        <f t="shared" si="18"/>
        <v>#DIV/0!</v>
      </c>
      <c r="W19" s="59" t="e">
        <f t="shared" si="18"/>
        <v>#DIV/0!</v>
      </c>
      <c r="X19" s="59" t="e">
        <f t="shared" si="18"/>
        <v>#DIV/0!</v>
      </c>
      <c r="Y19" s="59" t="e">
        <f t="shared" si="18"/>
        <v>#DIV/0!</v>
      </c>
      <c r="Z19" s="59" t="e">
        <f t="shared" si="18"/>
        <v>#DIV/0!</v>
      </c>
      <c r="AA19" s="59" t="e">
        <f t="shared" si="18"/>
        <v>#DIV/0!</v>
      </c>
      <c r="AB19" s="271"/>
      <c r="AC19" s="27" t="e">
        <f t="shared" ref="AC19:AC24" si="19">C19/$O19</f>
        <v>#DIV/0!</v>
      </c>
      <c r="AD19" s="27" t="e">
        <f t="shared" ref="AD19:AN23" si="20">D19/$O19</f>
        <v>#DIV/0!</v>
      </c>
      <c r="AE19" s="27" t="e">
        <f t="shared" si="20"/>
        <v>#DIV/0!</v>
      </c>
      <c r="AF19" s="27" t="e">
        <f t="shared" si="20"/>
        <v>#DIV/0!</v>
      </c>
      <c r="AG19" s="27" t="e">
        <f t="shared" si="20"/>
        <v>#DIV/0!</v>
      </c>
      <c r="AH19" s="27" t="e">
        <f t="shared" si="20"/>
        <v>#DIV/0!</v>
      </c>
      <c r="AI19" s="27" t="e">
        <f t="shared" si="20"/>
        <v>#DIV/0!</v>
      </c>
      <c r="AJ19" s="27" t="e">
        <f t="shared" si="20"/>
        <v>#DIV/0!</v>
      </c>
      <c r="AK19" s="27" t="e">
        <f t="shared" si="20"/>
        <v>#DIV/0!</v>
      </c>
      <c r="AL19" s="27" t="e">
        <f t="shared" si="20"/>
        <v>#DIV/0!</v>
      </c>
      <c r="AM19" s="27" t="e">
        <f t="shared" si="20"/>
        <v>#DIV/0!</v>
      </c>
      <c r="AN19" s="27" t="e">
        <f t="shared" si="20"/>
        <v>#DIV/0!</v>
      </c>
    </row>
    <row r="20" spans="2:40">
      <c r="B20" s="17" t="s">
        <v>15</v>
      </c>
      <c r="C20" s="54">
        <f>'IOM - Slovenská pošta'!C20+oversi.gov.sk!C20+'IS DCOM'!C20+'MS SR'!C20+'MV SR_Odbor živnost. podnik.'!C20+'Úrad geodézie, kartografie a ka'!C20+'IOM - MV SR'!C20+'GP SR'!C20</f>
        <v>42499</v>
      </c>
      <c r="D20" s="30">
        <f>'IOM - Slovenská pošta'!D20+oversi.gov.sk!D20+'IS DCOM'!D20+'MS SR'!D20+'MV SR_Odbor živnost. podnik.'!D20+'Úrad geodézie, kartografie a ka'!D20+'IOM - MV SR'!D20+'GP SR'!D20</f>
        <v>48707</v>
      </c>
      <c r="E20" s="30">
        <f>'IOM - Slovenská pošta'!E20+oversi.gov.sk!E20+'IS DCOM'!E20+'MS SR'!E20+'MV SR_Odbor živnost. podnik.'!E20+'Úrad geodézie, kartografie a ka'!E20+'IOM - MV SR'!E20+'GP SR'!E20</f>
        <v>56157</v>
      </c>
      <c r="F20" s="30">
        <f>'IOM - Slovenská pošta'!F20+oversi.gov.sk!F20+'IS DCOM'!F20+'MS SR'!F20+'MV SR_Odbor živnost. podnik.'!F20+'Úrad geodézie, kartografie a ka'!F20+'IOM - MV SR'!F20+'GP SR'!F20</f>
        <v>50846</v>
      </c>
      <c r="G20" s="30">
        <f>'IOM - Slovenská pošta'!G20+oversi.gov.sk!G20+'IS DCOM'!G20+'MS SR'!G20+'MV SR_Odbor živnost. podnik.'!G20+'Úrad geodézie, kartografie a ka'!G20+'IOM - MV SR'!G20+'GP SR'!G20</f>
        <v>48907</v>
      </c>
      <c r="H20" s="30">
        <f>'IOM - Slovenská pošta'!H20+oversi.gov.sk!H20+'IS DCOM'!H20+'MS SR'!H20+'MV SR_Odbor živnost. podnik.'!H20+'Úrad geodézie, kartografie a ka'!H20+'IOM - MV SR'!H20+'GP SR'!H20</f>
        <v>41874</v>
      </c>
      <c r="I20" s="29">
        <f>'IOM - Slovenská pošta'!I20+oversi.gov.sk!I20+'IS DCOM'!I20+'MS SR'!I20+'MV SR_Odbor živnost. podnik.'!I20+'Úrad geodézie, kartografie a ka'!I20+'IOM - MV SR'!I20+'GP SR'!I20</f>
        <v>38572</v>
      </c>
      <c r="J20" s="29">
        <f>'IOM - Slovenská pošta'!J20+oversi.gov.sk!J20+'IS DCOM'!J20+'MS SR'!J20+'MV SR_Odbor živnost. podnik.'!J20+'Úrad geodézie, kartografie a ka'!J20+'IOM - MV SR'!J20+'GP SR'!J20</f>
        <v>35328</v>
      </c>
      <c r="K20" s="29">
        <f>'IOM - Slovenská pošta'!K20+oversi.gov.sk!K20+'IS DCOM'!K20+'MS SR'!K20+'MV SR_Odbor živnost. podnik.'!K20+'Úrad geodézie, kartografie a ka'!K20+'IOM - MV SR'!K20+'GP SR'!K20</f>
        <v>0</v>
      </c>
      <c r="L20" s="29">
        <f>'IOM - Slovenská pošta'!L20+oversi.gov.sk!L20+'IS DCOM'!L20+'MS SR'!L20+'MV SR_Odbor živnost. podnik.'!L20+'Úrad geodézie, kartografie a ka'!L20+'IOM - MV SR'!L20+'GP SR'!L20</f>
        <v>0</v>
      </c>
      <c r="M20" s="29">
        <f>'IOM - Slovenská pošta'!M20+oversi.gov.sk!M20+'IS DCOM'!M20+'MS SR'!M20+'MV SR_Odbor živnost. podnik.'!M20+'Úrad geodézie, kartografie a ka'!M20+'IOM - MV SR'!M20+'GP SR'!M20</f>
        <v>0</v>
      </c>
      <c r="N20" s="22">
        <f>'IOM - Slovenská pošta'!N20+oversi.gov.sk!N20+'IS DCOM'!N20+'MS SR'!N20+'MV SR_Odbor živnost. podnik.'!N20+'Úrad geodézie, kartografie a ka'!N20+'IOM - MV SR'!N20+'GP SR'!N20</f>
        <v>0</v>
      </c>
      <c r="O20" s="10">
        <f>SUM(C20:N20)</f>
        <v>362890</v>
      </c>
      <c r="Q20" s="27">
        <f t="shared" si="17"/>
        <v>0.14607402527118296</v>
      </c>
      <c r="R20" s="27">
        <f t="shared" si="18"/>
        <v>0.15295542735130474</v>
      </c>
      <c r="S20" s="27">
        <f t="shared" si="18"/>
        <v>-9.457414035650058E-2</v>
      </c>
      <c r="T20" s="27">
        <f t="shared" si="18"/>
        <v>-3.8134759863116097E-2</v>
      </c>
      <c r="U20" s="27">
        <f t="shared" si="18"/>
        <v>-0.14380354550473351</v>
      </c>
      <c r="V20" s="59">
        <f t="shared" si="18"/>
        <v>-7.8855614462434942E-2</v>
      </c>
      <c r="W20" s="59">
        <f t="shared" si="18"/>
        <v>-8.4102457741366821E-2</v>
      </c>
      <c r="X20" s="59">
        <f t="shared" si="18"/>
        <v>-1</v>
      </c>
      <c r="Y20" s="59" t="e">
        <f t="shared" si="18"/>
        <v>#DIV/0!</v>
      </c>
      <c r="Z20" s="59" t="e">
        <f t="shared" si="18"/>
        <v>#DIV/0!</v>
      </c>
      <c r="AA20" s="59" t="e">
        <f t="shared" si="18"/>
        <v>#DIV/0!</v>
      </c>
      <c r="AC20" s="27">
        <f t="shared" si="19"/>
        <v>0.11711262366006228</v>
      </c>
      <c r="AD20" s="27">
        <f t="shared" si="20"/>
        <v>0.13421973600815673</v>
      </c>
      <c r="AE20" s="27">
        <f t="shared" si="20"/>
        <v>0.15474937308826367</v>
      </c>
      <c r="AF20" s="27">
        <f t="shared" si="20"/>
        <v>0.14011408415773374</v>
      </c>
      <c r="AG20" s="27">
        <f t="shared" si="20"/>
        <v>0.13477086720493814</v>
      </c>
      <c r="AH20" s="27">
        <f t="shared" si="20"/>
        <v>0.11539033867012043</v>
      </c>
      <c r="AI20" s="27">
        <f t="shared" si="20"/>
        <v>0.10629116261125961</v>
      </c>
      <c r="AJ20" s="27">
        <f t="shared" si="20"/>
        <v>9.7351814599465403E-2</v>
      </c>
      <c r="AK20" s="27">
        <f t="shared" si="20"/>
        <v>0</v>
      </c>
      <c r="AL20" s="27">
        <f t="shared" si="20"/>
        <v>0</v>
      </c>
      <c r="AM20" s="27">
        <f t="shared" si="20"/>
        <v>0</v>
      </c>
      <c r="AN20" s="27">
        <f t="shared" si="20"/>
        <v>0</v>
      </c>
    </row>
    <row r="21" spans="2:40">
      <c r="B21" s="18" t="s">
        <v>16</v>
      </c>
      <c r="C21" s="54">
        <f>'IOM - Slovenská pošta'!C21+oversi.gov.sk!C21+'IS DCOM'!C21+'MS SR'!C21+'MV SR_Odbor živnost. podnik.'!C21+'Úrad geodézie, kartografie a ka'!C21+'IOM - MV SR'!C21+'GP SR'!C21</f>
        <v>9813</v>
      </c>
      <c r="D21" s="30">
        <f>'IOM - Slovenská pošta'!D21+oversi.gov.sk!D21+'IS DCOM'!D21+'MS SR'!D21+'MV SR_Odbor živnost. podnik.'!D21+'Úrad geodézie, kartografie a ka'!D21+'IOM - MV SR'!D21+'GP SR'!D21</f>
        <v>8943</v>
      </c>
      <c r="E21" s="30">
        <f>'IOM - Slovenská pošta'!E21+oversi.gov.sk!E21+'IS DCOM'!E21+'MS SR'!E21+'MV SR_Odbor živnost. podnik.'!E21+'Úrad geodézie, kartografie a ka'!E21+'IOM - MV SR'!E21+'GP SR'!E21</f>
        <v>10050</v>
      </c>
      <c r="F21" s="30">
        <f>'IOM - Slovenská pošta'!F21+oversi.gov.sk!F21+'IS DCOM'!F21+'MS SR'!F21+'MV SR_Odbor živnost. podnik.'!F21+'Úrad geodézie, kartografie a ka'!F21+'IOM - MV SR'!F21+'GP SR'!F21</f>
        <v>9861</v>
      </c>
      <c r="G21" s="30">
        <f>'IOM - Slovenská pošta'!G21+oversi.gov.sk!G21+'IS DCOM'!G21+'MS SR'!G21+'MV SR_Odbor živnost. podnik.'!G21+'Úrad geodézie, kartografie a ka'!G21+'IOM - MV SR'!G21+'GP SR'!G21</f>
        <v>11674</v>
      </c>
      <c r="H21" s="30">
        <f>'IOM - Slovenská pošta'!H21+oversi.gov.sk!H21+'IS DCOM'!H21+'MS SR'!H21+'MV SR_Odbor živnost. podnik.'!H21+'Úrad geodézie, kartografie a ka'!H21+'IOM - MV SR'!H21+'GP SR'!H21</f>
        <v>10017</v>
      </c>
      <c r="I21" s="29">
        <f>'IOM - Slovenská pošta'!I21+oversi.gov.sk!I21+'IS DCOM'!I21+'MS SR'!I21+'MV SR_Odbor živnost. podnik.'!I21+'Úrad geodézie, kartografie a ka'!I21+'IOM - MV SR'!I21+'GP SR'!I21</f>
        <v>11426</v>
      </c>
      <c r="J21" s="29">
        <f>'IOM - Slovenská pošta'!J21+oversi.gov.sk!J21+'IS DCOM'!J21+'MS SR'!J21+'MV SR_Odbor živnost. podnik.'!J21+'Úrad geodézie, kartografie a ka'!J21+'IOM - MV SR'!J21+'GP SR'!J21</f>
        <v>10163</v>
      </c>
      <c r="K21" s="29">
        <f>'IOM - Slovenská pošta'!K21+oversi.gov.sk!K21+'IS DCOM'!K21+'MS SR'!K21+'MV SR_Odbor živnost. podnik.'!K21+'Úrad geodézie, kartografie a ka'!K21+'IOM - MV SR'!K21+'GP SR'!K21</f>
        <v>0</v>
      </c>
      <c r="L21" s="29">
        <f>'IOM - Slovenská pošta'!L21+oversi.gov.sk!L21+'IS DCOM'!L21+'MS SR'!L21+'MV SR_Odbor živnost. podnik.'!L21+'Úrad geodézie, kartografie a ka'!L21+'IOM - MV SR'!L21+'GP SR'!L21</f>
        <v>0</v>
      </c>
      <c r="M21" s="29">
        <f>'IOM - Slovenská pošta'!M21+oversi.gov.sk!M21+'IS DCOM'!M21+'MS SR'!M21+'MV SR_Odbor živnost. podnik.'!M21+'Úrad geodézie, kartografie a ka'!M21+'IOM - MV SR'!M21+'GP SR'!M21</f>
        <v>0</v>
      </c>
      <c r="N21" s="22">
        <f>'IOM - Slovenská pošta'!N21+oversi.gov.sk!N21+'IS DCOM'!N21+'MS SR'!N21+'MV SR_Odbor živnost. podnik.'!N21+'Úrad geodézie, kartografie a ka'!N21+'IOM - MV SR'!N21+'GP SR'!N21</f>
        <v>0</v>
      </c>
      <c r="O21" s="10">
        <f>SUM(C21:N21)</f>
        <v>81947</v>
      </c>
      <c r="Q21" s="27">
        <f t="shared" si="17"/>
        <v>-8.8657902782023901E-2</v>
      </c>
      <c r="R21" s="27">
        <f t="shared" si="18"/>
        <v>0.12378396511237844</v>
      </c>
      <c r="S21" s="27">
        <f t="shared" si="18"/>
        <v>-1.8805970149253781E-2</v>
      </c>
      <c r="T21" s="27">
        <f t="shared" si="18"/>
        <v>0.18385559273907304</v>
      </c>
      <c r="U21" s="27">
        <f t="shared" si="18"/>
        <v>-0.14193935240705846</v>
      </c>
      <c r="V21" s="59">
        <f t="shared" si="18"/>
        <v>0.14066087650993309</v>
      </c>
      <c r="W21" s="59">
        <f t="shared" si="18"/>
        <v>-0.11053737090845439</v>
      </c>
      <c r="X21" s="59">
        <f t="shared" si="18"/>
        <v>-1</v>
      </c>
      <c r="Y21" s="59" t="e">
        <f t="shared" si="18"/>
        <v>#DIV/0!</v>
      </c>
      <c r="Z21" s="59" t="e">
        <f t="shared" si="18"/>
        <v>#DIV/0!</v>
      </c>
      <c r="AA21" s="59" t="e">
        <f t="shared" si="18"/>
        <v>#DIV/0!</v>
      </c>
      <c r="AC21" s="27">
        <f t="shared" si="19"/>
        <v>0.11974812988883059</v>
      </c>
      <c r="AD21" s="27">
        <f t="shared" si="20"/>
        <v>0.10913151183081748</v>
      </c>
      <c r="AE21" s="27">
        <f t="shared" si="20"/>
        <v>0.1226402430839445</v>
      </c>
      <c r="AF21" s="27">
        <f t="shared" si="20"/>
        <v>0.12033387433341063</v>
      </c>
      <c r="AG21" s="27">
        <f t="shared" si="20"/>
        <v>0.14245793012556895</v>
      </c>
      <c r="AH21" s="27">
        <f t="shared" si="20"/>
        <v>0.12223754377829572</v>
      </c>
      <c r="AI21" s="27">
        <f t="shared" si="20"/>
        <v>0.13943158382857213</v>
      </c>
      <c r="AJ21" s="27">
        <f t="shared" si="20"/>
        <v>0.12401918313056</v>
      </c>
      <c r="AK21" s="27">
        <f t="shared" si="20"/>
        <v>0</v>
      </c>
      <c r="AL21" s="27">
        <f t="shared" si="20"/>
        <v>0</v>
      </c>
      <c r="AM21" s="27">
        <f t="shared" si="20"/>
        <v>0</v>
      </c>
      <c r="AN21" s="27">
        <f t="shared" si="20"/>
        <v>0</v>
      </c>
    </row>
    <row r="22" spans="2:40">
      <c r="B22" s="18" t="s">
        <v>17</v>
      </c>
      <c r="C22" s="54">
        <f>'IOM - Slovenská pošta'!C22+oversi.gov.sk!C22+'IS DCOM'!C22+'MS SR'!C22+'MV SR_Odbor živnost. podnik.'!C22+'Úrad geodézie, kartografie a ka'!C22+'IOM - MV SR'!C22+'GP SR'!C22</f>
        <v>1446</v>
      </c>
      <c r="D22" s="30">
        <f>'IOM - Slovenská pošta'!D22+oversi.gov.sk!D22+'IS DCOM'!D22+'MS SR'!D22+'MV SR_Odbor živnost. podnik.'!D22+'Úrad geodézie, kartografie a ka'!D22+'IOM - MV SR'!D22+'GP SR'!D22</f>
        <v>1717</v>
      </c>
      <c r="E22" s="30">
        <f>'IOM - Slovenská pošta'!E22+oversi.gov.sk!E22+'IS DCOM'!E22+'MS SR'!E22+'MV SR_Odbor živnost. podnik.'!E22+'Úrad geodézie, kartografie a ka'!E22+'IOM - MV SR'!E22+'GP SR'!E22</f>
        <v>2319</v>
      </c>
      <c r="F22" s="30">
        <f>'IOM - Slovenská pošta'!F22+oversi.gov.sk!F22+'IS DCOM'!F22+'MS SR'!F22+'MV SR_Odbor živnost. podnik.'!F22+'Úrad geodézie, kartografie a ka'!F22+'IOM - MV SR'!F22+'GP SR'!F22</f>
        <v>2348</v>
      </c>
      <c r="G22" s="30">
        <f>'IOM - Slovenská pošta'!G22+oversi.gov.sk!G22+'IS DCOM'!G22+'MS SR'!G22+'MV SR_Odbor živnost. podnik.'!G22+'Úrad geodézie, kartografie a ka'!G22+'IOM - MV SR'!G22+'GP SR'!G22</f>
        <v>2590</v>
      </c>
      <c r="H22" s="30">
        <f>'IOM - Slovenská pošta'!H22+oversi.gov.sk!H22+'IS DCOM'!H22+'MS SR'!H22+'MV SR_Odbor živnost. podnik.'!H22+'Úrad geodézie, kartografie a ka'!H22+'IOM - MV SR'!H22+'GP SR'!H22</f>
        <v>2510</v>
      </c>
      <c r="I22" s="29">
        <f>'IOM - Slovenská pošta'!I22+oversi.gov.sk!I22+'IS DCOM'!I22+'MS SR'!I22+'MV SR_Odbor živnost. podnik.'!I22+'Úrad geodézie, kartografie a ka'!I22+'IOM - MV SR'!I22+'GP SR'!I22</f>
        <v>2812</v>
      </c>
      <c r="J22" s="29">
        <f>'IOM - Slovenská pošta'!J22+oversi.gov.sk!J22+'IS DCOM'!J22+'MS SR'!J22+'MV SR_Odbor živnost. podnik.'!J22+'Úrad geodézie, kartografie a ka'!J22+'IOM - MV SR'!J22+'GP SR'!J22</f>
        <v>2531</v>
      </c>
      <c r="K22" s="29">
        <f>'IOM - Slovenská pošta'!K22+oversi.gov.sk!K22+'IS DCOM'!K22+'MS SR'!K22+'MV SR_Odbor živnost. podnik.'!K22+'Úrad geodézie, kartografie a ka'!K22+'IOM - MV SR'!K22+'GP SR'!K22</f>
        <v>0</v>
      </c>
      <c r="L22" s="29">
        <f>'IOM - Slovenská pošta'!L22+oversi.gov.sk!L22+'IS DCOM'!L22+'MS SR'!L22+'MV SR_Odbor živnost. podnik.'!L22+'Úrad geodézie, kartografie a ka'!L22+'IOM - MV SR'!L22+'GP SR'!L22</f>
        <v>0</v>
      </c>
      <c r="M22" s="29">
        <f>'IOM - Slovenská pošta'!M22+oversi.gov.sk!M22+'IS DCOM'!M22+'MS SR'!M22+'MV SR_Odbor živnost. podnik.'!M22+'Úrad geodézie, kartografie a ka'!M22+'IOM - MV SR'!M22+'GP SR'!M22</f>
        <v>0</v>
      </c>
      <c r="N22" s="22">
        <f>'IOM - Slovenská pošta'!N22+oversi.gov.sk!N22+'IS DCOM'!N22+'MS SR'!N22+'MV SR_Odbor živnost. podnik.'!N22+'Úrad geodézie, kartografie a ka'!N22+'IOM - MV SR'!N22+'GP SR'!N22</f>
        <v>0</v>
      </c>
      <c r="O22" s="10">
        <f>SUM(C22:N22)</f>
        <v>18273</v>
      </c>
      <c r="Q22" s="27">
        <f t="shared" si="17"/>
        <v>0.18741355463347165</v>
      </c>
      <c r="R22" s="27">
        <f t="shared" si="18"/>
        <v>0.35061153174140935</v>
      </c>
      <c r="S22" s="27">
        <f t="shared" si="18"/>
        <v>1.2505390254420101E-2</v>
      </c>
      <c r="T22" s="27">
        <f t="shared" si="18"/>
        <v>0.10306643952299832</v>
      </c>
      <c r="U22" s="27">
        <f t="shared" si="18"/>
        <v>-3.0888030888030937E-2</v>
      </c>
      <c r="V22" s="59">
        <f t="shared" si="18"/>
        <v>0.12031872509960162</v>
      </c>
      <c r="W22" s="59">
        <f t="shared" si="18"/>
        <v>-9.9928876244665732E-2</v>
      </c>
      <c r="X22" s="59">
        <f t="shared" si="18"/>
        <v>-1</v>
      </c>
      <c r="Y22" s="59" t="e">
        <f t="shared" si="18"/>
        <v>#DIV/0!</v>
      </c>
      <c r="Z22" s="59" t="e">
        <f t="shared" si="18"/>
        <v>#DIV/0!</v>
      </c>
      <c r="AA22" s="59" t="e">
        <f t="shared" si="18"/>
        <v>#DIV/0!</v>
      </c>
      <c r="AC22" s="27">
        <f t="shared" si="19"/>
        <v>7.9133147266458703E-2</v>
      </c>
      <c r="AD22" s="27">
        <f t="shared" si="20"/>
        <v>9.3963771684999725E-2</v>
      </c>
      <c r="AE22" s="27">
        <f t="shared" si="20"/>
        <v>0.12690855360367756</v>
      </c>
      <c r="AF22" s="27">
        <f t="shared" si="20"/>
        <v>0.12849559459311552</v>
      </c>
      <c r="AG22" s="27">
        <f t="shared" si="20"/>
        <v>0.14173917802221858</v>
      </c>
      <c r="AH22" s="27">
        <f t="shared" si="20"/>
        <v>0.13736113391342417</v>
      </c>
      <c r="AI22" s="27">
        <f t="shared" si="20"/>
        <v>0.15388825042412302</v>
      </c>
      <c r="AJ22" s="27">
        <f t="shared" si="20"/>
        <v>0.1385103704919827</v>
      </c>
      <c r="AK22" s="27">
        <f t="shared" si="20"/>
        <v>0</v>
      </c>
      <c r="AL22" s="27">
        <f t="shared" si="20"/>
        <v>0</v>
      </c>
      <c r="AM22" s="27">
        <f t="shared" si="20"/>
        <v>0</v>
      </c>
      <c r="AN22" s="27">
        <f t="shared" si="20"/>
        <v>0</v>
      </c>
    </row>
    <row r="23" spans="2:40">
      <c r="B23" s="19" t="s">
        <v>18</v>
      </c>
      <c r="C23" s="55">
        <f>'GP SR'!C56</f>
        <v>73318</v>
      </c>
      <c r="D23" s="55">
        <f>'GP SR'!D56</f>
        <v>68007</v>
      </c>
      <c r="E23" s="55">
        <f>'GP SR'!E56</f>
        <v>73219</v>
      </c>
      <c r="F23" s="55">
        <f>'GP SR'!F56</f>
        <v>66424</v>
      </c>
      <c r="G23" s="55">
        <f>'GP SR'!G56</f>
        <v>70169</v>
      </c>
      <c r="H23" s="55">
        <f>'GP SR'!H56</f>
        <v>65360</v>
      </c>
      <c r="I23" s="13">
        <f>'IS DCOM'!I23+'MS SR'!I23+'MV SR_Odbor živnost. podnik.'!I23+'Úrad geodézie, kartografie a ka'!I23+'IOM - MV SR'!I23+'GP SR'!I23</f>
        <v>0</v>
      </c>
      <c r="J23" s="13">
        <f>'IS DCOM'!J23+'MS SR'!J23+'MV SR_Odbor živnost. podnik.'!J23+'Úrad geodézie, kartografie a ka'!J23+'IOM - MV SR'!J23+'GP SR'!J23</f>
        <v>0</v>
      </c>
      <c r="K23" s="13">
        <f>'IS DCOM'!K23+'MS SR'!K23+'MV SR_Odbor živnost. podnik.'!K23+'Úrad geodézie, kartografie a ka'!K23+'IOM - MV SR'!K23+'GP SR'!K23</f>
        <v>0</v>
      </c>
      <c r="L23" s="13">
        <f>'IS DCOM'!L23+'MS SR'!L23+'MV SR_Odbor živnost. podnik.'!L23+'Úrad geodézie, kartografie a ka'!L23+'IOM - MV SR'!L23+'GP SR'!L23</f>
        <v>0</v>
      </c>
      <c r="M23" s="13">
        <f>'IS DCOM'!M23+'MS SR'!M23+'MV SR_Odbor živnost. podnik.'!M23+'Úrad geodézie, kartografie a ka'!M23+'IOM - MV SR'!M23+'GP SR'!M23</f>
        <v>0</v>
      </c>
      <c r="N23" s="23">
        <f>'IS DCOM'!N23+'MS SR'!N23+'MV SR_Odbor živnost. podnik.'!N23+'Úrad geodézie, kartografie a ka'!N23+'IOM - MV SR'!N23+'GP SR'!N23</f>
        <v>0</v>
      </c>
      <c r="O23" s="15">
        <f>SUM(C23:N23)</f>
        <v>416497</v>
      </c>
      <c r="Q23" s="28">
        <f t="shared" si="17"/>
        <v>-7.2437873373523587E-2</v>
      </c>
      <c r="R23" s="28">
        <f t="shared" si="18"/>
        <v>7.6639169497257686E-2</v>
      </c>
      <c r="S23" s="28">
        <f t="shared" si="18"/>
        <v>-9.2803780439503436E-2</v>
      </c>
      <c r="T23" s="28">
        <f t="shared" si="18"/>
        <v>5.6380224015416092E-2</v>
      </c>
      <c r="U23" s="28">
        <f t="shared" si="18"/>
        <v>-6.8534538043865556E-2</v>
      </c>
      <c r="V23" s="60">
        <f t="shared" si="18"/>
        <v>-1</v>
      </c>
      <c r="W23" s="60" t="e">
        <f t="shared" si="18"/>
        <v>#DIV/0!</v>
      </c>
      <c r="X23" s="60" t="e">
        <f t="shared" si="18"/>
        <v>#DIV/0!</v>
      </c>
      <c r="Y23" s="60" t="e">
        <f t="shared" si="18"/>
        <v>#DIV/0!</v>
      </c>
      <c r="Z23" s="60" t="e">
        <f t="shared" si="18"/>
        <v>#DIV/0!</v>
      </c>
      <c r="AA23" s="60" t="e">
        <f t="shared" si="18"/>
        <v>#DIV/0!</v>
      </c>
      <c r="AC23" s="28">
        <f t="shared" si="19"/>
        <v>0.1760348814037076</v>
      </c>
      <c r="AD23" s="28">
        <f t="shared" si="20"/>
        <v>0.16328328895526259</v>
      </c>
      <c r="AE23" s="28">
        <f t="shared" si="20"/>
        <v>0.17579718461357466</v>
      </c>
      <c r="AF23" s="28">
        <f t="shared" si="20"/>
        <v>0.15948254129081363</v>
      </c>
      <c r="AG23" s="28">
        <f t="shared" si="20"/>
        <v>0.16847420269533755</v>
      </c>
      <c r="AH23" s="28">
        <f t="shared" si="20"/>
        <v>0.15692790104130402</v>
      </c>
      <c r="AI23" s="28">
        <f t="shared" si="20"/>
        <v>0</v>
      </c>
      <c r="AJ23" s="28">
        <f t="shared" si="20"/>
        <v>0</v>
      </c>
      <c r="AK23" s="28">
        <f t="shared" si="20"/>
        <v>0</v>
      </c>
      <c r="AL23" s="28">
        <f t="shared" si="20"/>
        <v>0</v>
      </c>
      <c r="AM23" s="28">
        <f t="shared" si="20"/>
        <v>0</v>
      </c>
      <c r="AN23" s="28">
        <f t="shared" si="20"/>
        <v>0</v>
      </c>
    </row>
    <row r="24" spans="2:40">
      <c r="B24" s="42"/>
      <c r="C24" s="43">
        <f>SUM(C19:C23)</f>
        <v>127076</v>
      </c>
      <c r="D24" s="43">
        <f t="shared" ref="D24:N24" si="21">SUM(D19:D23)</f>
        <v>127374</v>
      </c>
      <c r="E24" s="43">
        <f t="shared" si="21"/>
        <v>141745</v>
      </c>
      <c r="F24" s="43">
        <f t="shared" si="21"/>
        <v>129479</v>
      </c>
      <c r="G24" s="43">
        <f t="shared" si="21"/>
        <v>133340</v>
      </c>
      <c r="H24" s="43">
        <f t="shared" si="21"/>
        <v>119761</v>
      </c>
      <c r="I24" s="43">
        <f t="shared" si="21"/>
        <v>52810</v>
      </c>
      <c r="J24" s="43">
        <f t="shared" si="21"/>
        <v>48022</v>
      </c>
      <c r="K24" s="43">
        <f t="shared" si="21"/>
        <v>0</v>
      </c>
      <c r="L24" s="43">
        <f t="shared" si="21"/>
        <v>0</v>
      </c>
      <c r="M24" s="43">
        <f t="shared" si="21"/>
        <v>0</v>
      </c>
      <c r="N24" s="76">
        <f t="shared" si="21"/>
        <v>0</v>
      </c>
      <c r="O24" s="43">
        <f>SUM(O20:O23)</f>
        <v>879607</v>
      </c>
      <c r="P24" s="10"/>
      <c r="Q24" s="28">
        <f t="shared" si="17"/>
        <v>2.3450533538984519E-3</v>
      </c>
      <c r="R24" s="28">
        <f t="shared" ref="R24:AA24" si="22">(E24/D24)-1</f>
        <v>0.11282522335798517</v>
      </c>
      <c r="S24" s="28">
        <f t="shared" si="22"/>
        <v>-8.6535680270909077E-2</v>
      </c>
      <c r="T24" s="28">
        <f t="shared" si="22"/>
        <v>2.9819507410468127E-2</v>
      </c>
      <c r="U24" s="28">
        <f t="shared" si="22"/>
        <v>-0.10183740812959352</v>
      </c>
      <c r="V24" s="60">
        <f t="shared" si="22"/>
        <v>-0.55903841818288091</v>
      </c>
      <c r="W24" s="60">
        <f t="shared" si="22"/>
        <v>-9.0664646847188002E-2</v>
      </c>
      <c r="X24" s="60">
        <f t="shared" si="22"/>
        <v>-1</v>
      </c>
      <c r="Y24" s="60" t="e">
        <f t="shared" si="22"/>
        <v>#DIV/0!</v>
      </c>
      <c r="Z24" s="60" t="e">
        <f t="shared" si="22"/>
        <v>#DIV/0!</v>
      </c>
      <c r="AA24" s="60" t="e">
        <f t="shared" si="22"/>
        <v>#DIV/0!</v>
      </c>
      <c r="AC24" s="28">
        <f t="shared" si="19"/>
        <v>0.14446906402518397</v>
      </c>
      <c r="AD24" s="28">
        <f t="shared" ref="AD24:AN24" si="23">D24/$O24</f>
        <v>0.14480785168831081</v>
      </c>
      <c r="AE24" s="28">
        <f t="shared" si="23"/>
        <v>0.16114582989903445</v>
      </c>
      <c r="AF24" s="28">
        <f t="shared" si="23"/>
        <v>0.14720096588590131</v>
      </c>
      <c r="AG24" s="28">
        <f t="shared" si="23"/>
        <v>0.15159042617896401</v>
      </c>
      <c r="AH24" s="28">
        <f t="shared" si="23"/>
        <v>0.13615285007963784</v>
      </c>
      <c r="AI24" s="28">
        <f t="shared" si="23"/>
        <v>6.003817614002617E-2</v>
      </c>
      <c r="AJ24" s="28">
        <f t="shared" si="23"/>
        <v>5.4594836102941427E-2</v>
      </c>
      <c r="AK24" s="28">
        <f t="shared" si="23"/>
        <v>0</v>
      </c>
      <c r="AL24" s="28">
        <f t="shared" si="23"/>
        <v>0</v>
      </c>
      <c r="AM24" s="28">
        <f t="shared" si="23"/>
        <v>0</v>
      </c>
      <c r="AN24" s="28">
        <f t="shared" si="23"/>
        <v>0</v>
      </c>
    </row>
    <row r="25" spans="2:40">
      <c r="B25" s="4"/>
      <c r="L25" s="1"/>
      <c r="Q25" s="1"/>
      <c r="R25" s="1"/>
    </row>
    <row r="26" spans="2:40">
      <c r="B26" s="40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65</v>
      </c>
      <c r="Q26" s="1"/>
      <c r="R26" s="1"/>
    </row>
    <row r="27" spans="2:40">
      <c r="B27" s="4" t="s">
        <v>14</v>
      </c>
      <c r="C27" s="7" t="e">
        <f t="shared" ref="C27:O32" si="24">(C11/C3)-1</f>
        <v>#DIV/0!</v>
      </c>
      <c r="D27" s="7" t="e">
        <f t="shared" si="24"/>
        <v>#DIV/0!</v>
      </c>
      <c r="E27" s="7" t="e">
        <f t="shared" si="24"/>
        <v>#DIV/0!</v>
      </c>
      <c r="F27" s="7" t="e">
        <f t="shared" si="24"/>
        <v>#DIV/0!</v>
      </c>
      <c r="G27" s="7" t="e">
        <f t="shared" si="24"/>
        <v>#DIV/0!</v>
      </c>
      <c r="H27" s="7" t="e">
        <f t="shared" si="24"/>
        <v>#DIV/0!</v>
      </c>
      <c r="I27" s="7" t="e">
        <f t="shared" si="24"/>
        <v>#DIV/0!</v>
      </c>
      <c r="J27" s="9" t="e">
        <f t="shared" si="24"/>
        <v>#DIV/0!</v>
      </c>
      <c r="K27" s="9" t="e">
        <f t="shared" si="24"/>
        <v>#DIV/0!</v>
      </c>
      <c r="L27" s="9" t="e">
        <f t="shared" si="24"/>
        <v>#DIV/0!</v>
      </c>
      <c r="M27" s="9" t="e">
        <f t="shared" si="24"/>
        <v>#DIV/0!</v>
      </c>
      <c r="N27" s="66" t="e">
        <f t="shared" si="24"/>
        <v>#DIV/0!</v>
      </c>
      <c r="O27" s="9" t="e">
        <f t="shared" si="24"/>
        <v>#DIV/0!</v>
      </c>
      <c r="P27" s="9" t="e">
        <f t="shared" ref="P27:P32" si="25">(SUM(J11:N11)/SUM(J3:N3))-1</f>
        <v>#DIV/0!</v>
      </c>
      <c r="Q27" s="1"/>
      <c r="R27" s="1"/>
    </row>
    <row r="28" spans="2:40">
      <c r="B28" s="5" t="s">
        <v>15</v>
      </c>
      <c r="C28" s="7">
        <f t="shared" si="24"/>
        <v>0.20598115526423588</v>
      </c>
      <c r="D28" s="7">
        <f t="shared" si="24"/>
        <v>0.25431718061674013</v>
      </c>
      <c r="E28" s="7">
        <f t="shared" si="24"/>
        <v>0.19189404501095408</v>
      </c>
      <c r="F28" s="7">
        <f t="shared" si="24"/>
        <v>0.76094098560129786</v>
      </c>
      <c r="G28" s="7">
        <f t="shared" si="24"/>
        <v>0.20221674021055547</v>
      </c>
      <c r="H28" s="7">
        <f t="shared" si="24"/>
        <v>6.5241188061008648E-2</v>
      </c>
      <c r="I28" s="7">
        <f t="shared" si="24"/>
        <v>0.10878415243211492</v>
      </c>
      <c r="J28" s="9">
        <f t="shared" si="24"/>
        <v>6.7053949383049538E-2</v>
      </c>
      <c r="K28" s="9">
        <f t="shared" si="24"/>
        <v>0.3015343562374917</v>
      </c>
      <c r="L28" s="9">
        <f t="shared" si="24"/>
        <v>0.22530405405405407</v>
      </c>
      <c r="M28" s="9">
        <f t="shared" si="24"/>
        <v>0.3298006766396282</v>
      </c>
      <c r="N28" s="66">
        <f t="shared" si="24"/>
        <v>0.46313477656761237</v>
      </c>
      <c r="O28" s="9">
        <f t="shared" si="24"/>
        <v>0.26037816789862722</v>
      </c>
      <c r="P28" s="9">
        <f t="shared" si="25"/>
        <v>0.27541173071366654</v>
      </c>
      <c r="Q28" s="1"/>
      <c r="R28" s="1"/>
    </row>
    <row r="29" spans="2:40">
      <c r="B29" s="4" t="s">
        <v>16</v>
      </c>
      <c r="C29" s="7">
        <f t="shared" si="24"/>
        <v>0.10102533172496986</v>
      </c>
      <c r="D29" s="7">
        <f t="shared" si="24"/>
        <v>1.8782608695652181E-2</v>
      </c>
      <c r="E29" s="7">
        <f t="shared" si="24"/>
        <v>-0.12510638297872345</v>
      </c>
      <c r="F29" s="7">
        <f t="shared" si="24"/>
        <v>0.1888930865130336</v>
      </c>
      <c r="G29" s="7">
        <f t="shared" si="24"/>
        <v>-0.15844970076944997</v>
      </c>
      <c r="H29" s="7">
        <f t="shared" si="24"/>
        <v>-0.11404335532516496</v>
      </c>
      <c r="I29" s="7">
        <f t="shared" si="24"/>
        <v>-0.10528109028960819</v>
      </c>
      <c r="J29" s="9">
        <f t="shared" si="24"/>
        <v>-6.0935441370223997E-2</v>
      </c>
      <c r="K29" s="9">
        <f t="shared" si="24"/>
        <v>0.75947754061803119</v>
      </c>
      <c r="L29" s="9">
        <f t="shared" si="24"/>
        <v>1.4876377718200775</v>
      </c>
      <c r="M29" s="9">
        <f t="shared" si="24"/>
        <v>1.7093844601412713</v>
      </c>
      <c r="N29" s="66">
        <f t="shared" si="24"/>
        <v>1.5072655217965654</v>
      </c>
      <c r="O29" s="9">
        <f t="shared" si="24"/>
        <v>0.405755317412827</v>
      </c>
      <c r="P29" s="9">
        <f t="shared" si="25"/>
        <v>1.062398484028154</v>
      </c>
      <c r="R29" s="1"/>
    </row>
    <row r="30" spans="2:40">
      <c r="B30" s="4" t="s">
        <v>17</v>
      </c>
      <c r="C30" s="7" t="e">
        <f t="shared" si="24"/>
        <v>#DIV/0!</v>
      </c>
      <c r="D30" s="7" t="e">
        <f t="shared" si="24"/>
        <v>#DIV/0!</v>
      </c>
      <c r="E30" s="7" t="e">
        <f t="shared" si="24"/>
        <v>#DIV/0!</v>
      </c>
      <c r="F30" s="7" t="e">
        <f t="shared" si="24"/>
        <v>#DIV/0!</v>
      </c>
      <c r="G30" s="7" t="e">
        <f t="shared" si="24"/>
        <v>#DIV/0!</v>
      </c>
      <c r="H30" s="7" t="e">
        <f t="shared" si="24"/>
        <v>#DIV/0!</v>
      </c>
      <c r="I30" s="7" t="e">
        <f t="shared" si="24"/>
        <v>#DIV/0!</v>
      </c>
      <c r="J30" s="9" t="e">
        <f t="shared" si="24"/>
        <v>#DIV/0!</v>
      </c>
      <c r="K30" s="9" t="e">
        <f t="shared" si="24"/>
        <v>#DIV/0!</v>
      </c>
      <c r="L30" s="9" t="e">
        <f t="shared" si="24"/>
        <v>#DIV/0!</v>
      </c>
      <c r="M30" s="9" t="e">
        <f t="shared" si="24"/>
        <v>#DIV/0!</v>
      </c>
      <c r="N30" s="66" t="e">
        <f t="shared" si="24"/>
        <v>#DIV/0!</v>
      </c>
      <c r="O30" s="9" t="e">
        <f t="shared" si="24"/>
        <v>#DIV/0!</v>
      </c>
      <c r="P30" s="9" t="e">
        <f t="shared" si="25"/>
        <v>#DIV/0!</v>
      </c>
      <c r="R30" s="1"/>
    </row>
    <row r="31" spans="2:40">
      <c r="B31" s="12" t="s">
        <v>18</v>
      </c>
      <c r="C31" s="37">
        <f t="shared" si="24"/>
        <v>8.601298907017263E-2</v>
      </c>
      <c r="D31" s="37">
        <f t="shared" si="24"/>
        <v>-7.3430352199209681E-3</v>
      </c>
      <c r="E31" s="37">
        <f t="shared" si="24"/>
        <v>-8.0403509009802976E-2</v>
      </c>
      <c r="F31" s="37">
        <f t="shared" si="24"/>
        <v>9.1399078822722357E-2</v>
      </c>
      <c r="G31" s="37">
        <f t="shared" si="24"/>
        <v>-7.1323118379749695E-2</v>
      </c>
      <c r="H31" s="37">
        <f t="shared" si="24"/>
        <v>-5.3431441913117328E-2</v>
      </c>
      <c r="I31" s="37">
        <f t="shared" si="24"/>
        <v>2.1013256106600542E-2</v>
      </c>
      <c r="J31" s="38">
        <f t="shared" si="24"/>
        <v>1.4009578932588695E-2</v>
      </c>
      <c r="K31" s="38">
        <f t="shared" si="24"/>
        <v>6.0491757474154806E-2</v>
      </c>
      <c r="L31" s="38">
        <f t="shared" si="24"/>
        <v>1.4236331569664973E-2</v>
      </c>
      <c r="M31" s="38">
        <f t="shared" si="24"/>
        <v>4.6097623849454816E-3</v>
      </c>
      <c r="N31" s="67">
        <f t="shared" si="24"/>
        <v>-3.1434671546761273E-2</v>
      </c>
      <c r="O31" s="38">
        <f t="shared" si="24"/>
        <v>2.6249083375411431E-3</v>
      </c>
      <c r="P31" s="38">
        <f t="shared" si="25"/>
        <v>1.4030792854648144E-2</v>
      </c>
      <c r="Q31" s="1"/>
      <c r="R31" s="1"/>
    </row>
    <row r="32" spans="2:40">
      <c r="B32" s="4"/>
      <c r="C32" s="37">
        <f t="shared" si="24"/>
        <v>0.11666272164990898</v>
      </c>
      <c r="D32" s="37">
        <f t="shared" si="24"/>
        <v>5.7247481798071265E-2</v>
      </c>
      <c r="E32" s="37">
        <f t="shared" si="24"/>
        <v>-5.4932777177758574E-3</v>
      </c>
      <c r="F32" s="37">
        <f t="shared" si="24"/>
        <v>0.28078122176034692</v>
      </c>
      <c r="G32" s="37">
        <f t="shared" si="24"/>
        <v>2.821952438343267E-3</v>
      </c>
      <c r="H32" s="37">
        <f t="shared" si="24"/>
        <v>-2.3217689291816002E-2</v>
      </c>
      <c r="I32" s="37">
        <f t="shared" si="24"/>
        <v>4.1310322862232018E-2</v>
      </c>
      <c r="J32" s="38">
        <f t="shared" si="24"/>
        <v>2.4647138491845855E-2</v>
      </c>
      <c r="K32" s="38">
        <f t="shared" si="24"/>
        <v>0.1450480865335495</v>
      </c>
      <c r="L32" s="38">
        <f t="shared" si="24"/>
        <v>0.12204330071654201</v>
      </c>
      <c r="M32" s="38">
        <f t="shared" si="24"/>
        <v>0.14552769841524626</v>
      </c>
      <c r="N32" s="67">
        <f t="shared" si="24"/>
        <v>0.16523883696780883</v>
      </c>
      <c r="O32" s="38">
        <f t="shared" si="24"/>
        <v>8.5670163046176251E-2</v>
      </c>
      <c r="P32" s="38">
        <f t="shared" si="25"/>
        <v>0.11960230278238182</v>
      </c>
      <c r="Q32" s="1"/>
      <c r="R32" s="1"/>
    </row>
    <row r="33" spans="2:18">
      <c r="B33" s="4"/>
      <c r="L33" s="1"/>
      <c r="Q33" s="1"/>
      <c r="R33" s="1"/>
    </row>
    <row r="34" spans="2:18">
      <c r="B34" s="39" t="s">
        <v>60</v>
      </c>
      <c r="C34" s="39" t="s">
        <v>46</v>
      </c>
      <c r="D34" s="39" t="s">
        <v>47</v>
      </c>
      <c r="E34" s="39" t="s">
        <v>48</v>
      </c>
      <c r="F34" s="39" t="s">
        <v>49</v>
      </c>
      <c r="G34" s="39" t="s">
        <v>50</v>
      </c>
      <c r="H34" s="39" t="s">
        <v>51</v>
      </c>
      <c r="I34" s="45"/>
      <c r="J34" s="45"/>
      <c r="K34" s="45"/>
      <c r="L34" s="45"/>
      <c r="M34" s="45"/>
      <c r="N34" s="69"/>
      <c r="O34" s="39" t="s">
        <v>61</v>
      </c>
      <c r="Q34" s="1"/>
      <c r="R34" s="1"/>
    </row>
    <row r="35" spans="2:18">
      <c r="B35" s="5" t="s">
        <v>14</v>
      </c>
      <c r="C35" s="9" t="e">
        <f t="shared" ref="C35:H40" si="26">(C19/C11)-1</f>
        <v>#DIV/0!</v>
      </c>
      <c r="D35" s="9" t="e">
        <f t="shared" si="26"/>
        <v>#DIV/0!</v>
      </c>
      <c r="E35" s="9" t="e">
        <f t="shared" si="26"/>
        <v>#DIV/0!</v>
      </c>
      <c r="F35" s="9" t="e">
        <f t="shared" si="26"/>
        <v>#DIV/0!</v>
      </c>
      <c r="G35" s="9" t="e">
        <f t="shared" si="26"/>
        <v>#DIV/0!</v>
      </c>
      <c r="H35" s="9" t="e">
        <f t="shared" si="26"/>
        <v>#DIV/0!</v>
      </c>
      <c r="I35" s="57"/>
      <c r="J35" s="57"/>
      <c r="K35" s="57"/>
      <c r="L35" s="57"/>
      <c r="M35" s="57"/>
      <c r="N35" s="71"/>
      <c r="O35" s="9" t="e">
        <f t="shared" ref="O35:O40" si="27">(SUM(C19:H19)/SUM(C11:H11))-1</f>
        <v>#DIV/0!</v>
      </c>
      <c r="Q35" s="1"/>
      <c r="R35" s="1"/>
    </row>
    <row r="36" spans="2:18">
      <c r="B36" s="5" t="s">
        <v>15</v>
      </c>
      <c r="C36" s="9">
        <f t="shared" si="26"/>
        <v>0.44367823901080228</v>
      </c>
      <c r="D36" s="9">
        <f t="shared" si="26"/>
        <v>0.71063814842131134</v>
      </c>
      <c r="E36" s="9">
        <f t="shared" si="26"/>
        <v>0.5639568886289581</v>
      </c>
      <c r="F36" s="9">
        <f t="shared" si="26"/>
        <v>0.17113506541367229</v>
      </c>
      <c r="G36" s="9">
        <f t="shared" si="26"/>
        <v>0.41345625848963907</v>
      </c>
      <c r="H36" s="9">
        <f t="shared" si="26"/>
        <v>0.43433582242926638</v>
      </c>
      <c r="I36" s="57"/>
      <c r="J36" s="57"/>
      <c r="K36" s="57"/>
      <c r="L36" s="57"/>
      <c r="M36" s="57"/>
      <c r="N36" s="71"/>
      <c r="O36" s="9">
        <f t="shared" si="27"/>
        <v>0.43755378577220205</v>
      </c>
      <c r="Q36" s="1"/>
      <c r="R36" s="1"/>
    </row>
    <row r="37" spans="2:18">
      <c r="B37" s="4" t="s">
        <v>16</v>
      </c>
      <c r="C37" s="9">
        <f t="shared" si="26"/>
        <v>1.6877567789646672</v>
      </c>
      <c r="D37" s="9">
        <f t="shared" si="26"/>
        <v>2.0532604984636396</v>
      </c>
      <c r="E37" s="9">
        <f t="shared" si="26"/>
        <v>2.2587548638132295</v>
      </c>
      <c r="F37" s="9">
        <f t="shared" si="26"/>
        <v>2.1334604385128695</v>
      </c>
      <c r="G37" s="9">
        <f t="shared" si="26"/>
        <v>2.9532678631899763</v>
      </c>
      <c r="H37" s="9">
        <f t="shared" si="26"/>
        <v>2.552127659574468</v>
      </c>
      <c r="I37" s="57"/>
      <c r="J37" s="57"/>
      <c r="K37" s="57"/>
      <c r="L37" s="57"/>
      <c r="M37" s="57"/>
      <c r="N37" s="71"/>
      <c r="O37" s="9">
        <f t="shared" si="27"/>
        <v>2.2478476108480412</v>
      </c>
      <c r="Q37" s="1"/>
      <c r="R37" s="1"/>
    </row>
    <row r="38" spans="2:18">
      <c r="B38" s="4" t="s">
        <v>17</v>
      </c>
      <c r="C38" s="9" t="e">
        <f t="shared" si="26"/>
        <v>#DIV/0!</v>
      </c>
      <c r="D38" s="9" t="e">
        <f t="shared" si="26"/>
        <v>#DIV/0!</v>
      </c>
      <c r="E38" s="9" t="e">
        <f t="shared" si="26"/>
        <v>#DIV/0!</v>
      </c>
      <c r="F38" s="9" t="e">
        <f t="shared" si="26"/>
        <v>#DIV/0!</v>
      </c>
      <c r="G38" s="9" t="e">
        <f t="shared" si="26"/>
        <v>#DIV/0!</v>
      </c>
      <c r="H38" s="9" t="e">
        <f t="shared" si="26"/>
        <v>#DIV/0!</v>
      </c>
      <c r="I38" s="57"/>
      <c r="J38" s="57"/>
      <c r="K38" s="57"/>
      <c r="L38" s="57"/>
      <c r="M38" s="57"/>
      <c r="N38" s="71"/>
      <c r="O38" s="9" t="e">
        <f t="shared" si="27"/>
        <v>#DIV/0!</v>
      </c>
      <c r="Q38" s="1"/>
      <c r="R38" s="1"/>
    </row>
    <row r="39" spans="2:18">
      <c r="B39" s="12" t="s">
        <v>18</v>
      </c>
      <c r="C39" s="38">
        <f t="shared" si="26"/>
        <v>-2.7819030444467985E-2</v>
      </c>
      <c r="D39" s="38">
        <f t="shared" si="26"/>
        <v>1.4257803761315913E-2</v>
      </c>
      <c r="E39" s="38">
        <f t="shared" si="26"/>
        <v>7.9560031257832842E-2</v>
      </c>
      <c r="F39" s="38">
        <f t="shared" si="26"/>
        <v>-5.9561222351920406E-3</v>
      </c>
      <c r="G39" s="38">
        <f t="shared" si="26"/>
        <v>8.3005355682116422E-2</v>
      </c>
      <c r="H39" s="38">
        <f t="shared" si="26"/>
        <v>-2.2931802553293301E-2</v>
      </c>
      <c r="I39" s="58"/>
      <c r="J39" s="58"/>
      <c r="K39" s="58"/>
      <c r="L39" s="58"/>
      <c r="M39" s="58"/>
      <c r="N39" s="72"/>
      <c r="O39" s="70">
        <f t="shared" si="27"/>
        <v>1.8835754665518678E-2</v>
      </c>
      <c r="Q39" s="1"/>
      <c r="R39" s="1"/>
    </row>
    <row r="40" spans="2:18">
      <c r="C40" s="38">
        <f t="shared" si="26"/>
        <v>0.17115340306898297</v>
      </c>
      <c r="D40" s="38">
        <f t="shared" si="26"/>
        <v>0.29375438026266343</v>
      </c>
      <c r="E40" s="38">
        <f t="shared" si="26"/>
        <v>0.32702641975770974</v>
      </c>
      <c r="F40" s="38">
        <f t="shared" si="26"/>
        <v>0.14194117387661498</v>
      </c>
      <c r="G40" s="38">
        <f t="shared" si="26"/>
        <v>0.30284820948751778</v>
      </c>
      <c r="H40" s="38">
        <f t="shared" si="26"/>
        <v>0.21083228859141823</v>
      </c>
      <c r="I40" s="58"/>
      <c r="J40" s="58"/>
      <c r="K40" s="58"/>
      <c r="L40" s="58"/>
      <c r="M40" s="58"/>
      <c r="N40" s="72"/>
      <c r="O40" s="70">
        <f t="shared" si="27"/>
        <v>0.23927849652297062</v>
      </c>
      <c r="Q40" s="1"/>
      <c r="R40" s="1"/>
    </row>
    <row r="41" spans="2:18">
      <c r="L41" s="1"/>
      <c r="Q41" s="1"/>
      <c r="R41" s="1"/>
    </row>
    <row r="42" spans="2:18">
      <c r="L42" s="1"/>
      <c r="Q42" s="1"/>
      <c r="R42" s="1"/>
    </row>
    <row r="43" spans="2:18">
      <c r="L43" s="1"/>
      <c r="Q43" s="1"/>
      <c r="R43" s="1"/>
    </row>
    <row r="44" spans="2:18">
      <c r="L44" s="1"/>
      <c r="R44" s="1"/>
    </row>
    <row r="45" spans="2:18">
      <c r="L45" s="1"/>
      <c r="Q45" s="1"/>
      <c r="R45" s="1"/>
    </row>
    <row r="46" spans="2:18">
      <c r="L46" s="1"/>
      <c r="Q46" s="1"/>
      <c r="R46" s="1"/>
    </row>
    <row r="47" spans="2:18">
      <c r="Q47" s="1"/>
      <c r="R47" s="1"/>
    </row>
    <row r="48" spans="2:18">
      <c r="Q48" s="1"/>
      <c r="R48" s="1"/>
    </row>
    <row r="49" spans="17:18">
      <c r="Q49" s="1"/>
      <c r="R49" s="1"/>
    </row>
    <row r="50" spans="17:18">
      <c r="Q50" s="1"/>
      <c r="R50" s="1"/>
    </row>
    <row r="51" spans="17:18">
      <c r="Q51" s="1"/>
    </row>
    <row r="52" spans="17:18">
      <c r="Q52" s="1"/>
    </row>
    <row r="53" spans="17:18">
      <c r="Q53" s="1"/>
    </row>
    <row r="54" spans="17:18">
      <c r="Q54" s="1"/>
    </row>
    <row r="55" spans="17:18">
      <c r="Q55" s="1"/>
    </row>
    <row r="56" spans="17:18">
      <c r="Q56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N56"/>
  <sheetViews>
    <sheetView topLeftCell="U1" workbookViewId="0">
      <selection activeCell="AC11" sqref="AC11"/>
    </sheetView>
  </sheetViews>
  <sheetFormatPr defaultRowHeight="15"/>
  <cols>
    <col min="2" max="2" width="29.28515625" customWidth="1"/>
    <col min="16" max="16" width="9.85546875" customWidth="1"/>
    <col min="17" max="17" width="9" customWidth="1"/>
  </cols>
  <sheetData>
    <row r="1" spans="2:40">
      <c r="B1" s="4"/>
    </row>
    <row r="2" spans="2:40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41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</row>
    <row r="3" spans="2:40" s="2" customFormat="1">
      <c r="B3" s="31" t="s">
        <v>14</v>
      </c>
      <c r="C3" s="73">
        <f>'IOM - Slovenská pošta'!C3+'MS SR'!C3+'MV SR_Odbor živnost. podnik.'!C3+'Úrad geodézie, kartografie a ka'!C3+'IOM - MV SR'!C3+'GP SR'!C3</f>
        <v>0</v>
      </c>
      <c r="D3" s="73">
        <f>'IOM - Slovenská pošta'!D3+'MS SR'!D3+'MV SR_Odbor živnost. podnik.'!D3+'Úrad geodézie, kartografie a ka'!D3+'IOM - MV SR'!D3+'GP SR'!D3</f>
        <v>0</v>
      </c>
      <c r="E3" s="73">
        <f>'IOM - Slovenská pošta'!E3+'MS SR'!E3+'MV SR_Odbor živnost. podnik.'!E3+'Úrad geodézie, kartografie a ka'!E3+'IOM - MV SR'!E3+'GP SR'!E3</f>
        <v>0</v>
      </c>
      <c r="F3" s="73">
        <f>'IOM - Slovenská pošta'!F3+'MS SR'!F3+'MV SR_Odbor živnost. podnik.'!F3+'Úrad geodézie, kartografie a ka'!F3+'IOM - MV SR'!F3+'GP SR'!F3</f>
        <v>0</v>
      </c>
      <c r="G3" s="73">
        <f>'IOM - Slovenská pošta'!G3+'MS SR'!G3+'MV SR_Odbor živnost. podnik.'!G3+'Úrad geodézie, kartografie a ka'!G3+'IOM - MV SR'!G3+'GP SR'!G3</f>
        <v>0</v>
      </c>
      <c r="H3" s="73">
        <f>'IOM - Slovenská pošta'!H3+'MS SR'!H3+'MV SR_Odbor živnost. podnik.'!H3+'Úrad geodézie, kartografie a ka'!H3+'IOM - MV SR'!H3+'GP SR'!H3</f>
        <v>0</v>
      </c>
      <c r="I3" s="73">
        <f>'IOM - Slovenská pošta'!I3+'MS SR'!I3+'MV SR_Odbor živnost. podnik.'!I3+'Úrad geodézie, kartografie a ka'!I3+'IOM - MV SR'!I3+'GP SR'!I3</f>
        <v>0</v>
      </c>
      <c r="J3" s="73">
        <f>'IOM - Slovenská pošta'!J3+'MS SR'!J3+'MV SR_Odbor živnost. podnik.'!J3+'Úrad geodézie, kartografie a ka'!J3+'IOM - MV SR'!J3+'GP SR'!J3</f>
        <v>0</v>
      </c>
      <c r="K3" s="73">
        <f>'IOM - Slovenská pošta'!K3+'MS SR'!K3+'MV SR_Odbor živnost. podnik.'!K3+'Úrad geodézie, kartografie a ka'!K3+'IOM - MV SR'!K3+'GP SR'!K3</f>
        <v>0</v>
      </c>
      <c r="L3" s="73">
        <f>'IOM - Slovenská pošta'!L3+'MS SR'!L3+'MV SR_Odbor živnost. podnik.'!L3+'Úrad geodézie, kartografie a ka'!L3+'IOM - MV SR'!L3+'GP SR'!L3</f>
        <v>0</v>
      </c>
      <c r="M3" s="73">
        <f>'IOM - Slovenská pošta'!M3+'MS SR'!M3+'MV SR_Odbor živnost. podnik.'!M3+'Úrad geodézie, kartografie a ka'!M3+'IOM - MV SR'!M3+'GP SR'!M3</f>
        <v>0</v>
      </c>
      <c r="N3" s="73">
        <f>'IOM - Slovenská pošta'!N3+'MS SR'!N3+'MV SR_Odbor živnost. podnik.'!N3+'Úrad geodézie, kartografie a ka'!N3+'IOM - MV SR'!N3+'GP SR'!N3</f>
        <v>0</v>
      </c>
      <c r="O3" s="10">
        <f>SUM(C3:N3)</f>
        <v>0</v>
      </c>
      <c r="P3"/>
      <c r="Q3" s="6" t="e">
        <f t="shared" ref="Q3:Q8" si="1">(D3/C3)-1</f>
        <v>#DIV/0!</v>
      </c>
      <c r="R3" s="6" t="e">
        <f t="shared" ref="R3:AA8" si="2">(E3/D3)-1</f>
        <v>#DIV/0!</v>
      </c>
      <c r="S3" s="6" t="e">
        <f t="shared" si="2"/>
        <v>#DIV/0!</v>
      </c>
      <c r="T3" s="6" t="e">
        <f t="shared" si="2"/>
        <v>#DIV/0!</v>
      </c>
      <c r="U3" s="6" t="e">
        <f t="shared" si="2"/>
        <v>#DIV/0!</v>
      </c>
      <c r="V3" s="6" t="e">
        <f t="shared" si="2"/>
        <v>#DIV/0!</v>
      </c>
      <c r="W3" s="6" t="e">
        <f t="shared" si="2"/>
        <v>#DIV/0!</v>
      </c>
      <c r="X3" s="6" t="e">
        <f t="shared" si="2"/>
        <v>#DIV/0!</v>
      </c>
      <c r="Y3" s="6" t="e">
        <f t="shared" si="2"/>
        <v>#DIV/0!</v>
      </c>
      <c r="Z3" s="6" t="e">
        <f t="shared" si="2"/>
        <v>#DIV/0!</v>
      </c>
      <c r="AA3" s="6" t="e">
        <f t="shared" si="2"/>
        <v>#DIV/0!</v>
      </c>
      <c r="AB3"/>
      <c r="AC3" s="6" t="e">
        <f t="shared" ref="AC3:AC8" si="3">C3/$O3</f>
        <v>#DIV/0!</v>
      </c>
      <c r="AD3" s="6" t="e">
        <f t="shared" ref="AD3:AN8" si="4">D3/$O3</f>
        <v>#DIV/0!</v>
      </c>
      <c r="AE3" s="6" t="e">
        <f t="shared" si="4"/>
        <v>#DIV/0!</v>
      </c>
      <c r="AF3" s="6" t="e">
        <f t="shared" si="4"/>
        <v>#DIV/0!</v>
      </c>
      <c r="AG3" s="6" t="e">
        <f t="shared" si="4"/>
        <v>#DIV/0!</v>
      </c>
      <c r="AH3" s="6" t="e">
        <f t="shared" si="4"/>
        <v>#DIV/0!</v>
      </c>
      <c r="AI3" s="6" t="e">
        <f t="shared" si="4"/>
        <v>#DIV/0!</v>
      </c>
      <c r="AJ3" s="6" t="e">
        <f t="shared" si="4"/>
        <v>#DIV/0!</v>
      </c>
      <c r="AK3" s="6" t="e">
        <f t="shared" si="4"/>
        <v>#DIV/0!</v>
      </c>
      <c r="AL3" s="6" t="e">
        <f t="shared" si="4"/>
        <v>#DIV/0!</v>
      </c>
      <c r="AM3" s="6" t="e">
        <f t="shared" si="4"/>
        <v>#DIV/0!</v>
      </c>
      <c r="AN3" s="6" t="e">
        <f t="shared" si="4"/>
        <v>#DIV/0!</v>
      </c>
    </row>
    <row r="4" spans="2:40">
      <c r="B4" s="17" t="s">
        <v>15</v>
      </c>
      <c r="C4" s="49">
        <f>'IOM - Slovenská pošta'!C4+'MS SR'!C4+'MV SR_Odbor živnost. podnik.'!C4+'Úrad geodézie, kartografie a ka'!C4+'IOM - MV SR'!C4+'GP SR'!C4</f>
        <v>24169</v>
      </c>
      <c r="D4" s="49">
        <f>'IOM - Slovenská pošta'!D4+'MS SR'!D4+'MV SR_Odbor živnost. podnik.'!D4+'Úrad geodézie, kartografie a ka'!D4+'IOM - MV SR'!D4+'GP SR'!D4</f>
        <v>21804</v>
      </c>
      <c r="E4" s="49">
        <f>'IOM - Slovenská pošta'!E4+'MS SR'!E4+'MV SR_Odbor živnost. podnik.'!E4+'Úrad geodézie, kartografie a ka'!E4+'IOM - MV SR'!E4+'GP SR'!E4</f>
        <v>27113</v>
      </c>
      <c r="F4" s="49">
        <f>'IOM - Slovenská pošta'!F4+'MS SR'!F4+'MV SR_Odbor živnost. podnik.'!F4+'Úrad geodézie, kartografie a ka'!F4+'IOM - MV SR'!F4+'GP SR'!F4</f>
        <v>21918</v>
      </c>
      <c r="G4" s="49">
        <f>'IOM - Slovenská pošta'!G4+'MS SR'!G4+'MV SR_Odbor živnost. podnik.'!G4+'Úrad geodézie, kartografie a ka'!G4+'IOM - MV SR'!G4+'GP SR'!G4</f>
        <v>25886</v>
      </c>
      <c r="H4" s="49">
        <f>'IOM - Slovenská pošta'!H4+'MS SR'!H4+'MV SR_Odbor živnost. podnik.'!H4+'Úrad geodézie, kartografie a ka'!H4+'IOM - MV SR'!H4+'GP SR'!H4</f>
        <v>25730</v>
      </c>
      <c r="I4" s="49">
        <f>'IOM - Slovenská pošta'!I4+'MS SR'!I4+'MV SR_Odbor živnost. podnik.'!I4+'Úrad geodézie, kartografie a ka'!I4+'IOM - MV SR'!I4+'GP SR'!I4</f>
        <v>22410</v>
      </c>
      <c r="J4" s="49">
        <f>'IOM - Slovenská pošta'!J4+'MS SR'!J4+'MV SR_Odbor živnost. podnik.'!J4+'Úrad geodézie, kartografie a ka'!J4+'IOM - MV SR'!J4+'GP SR'!J4</f>
        <v>20678</v>
      </c>
      <c r="K4" s="49">
        <f>'IOM - Slovenská pošta'!K4+'MS SR'!K4+'MV SR_Odbor živnost. podnik.'!K4+'Úrad geodézie, kartografie a ka'!K4+'IOM - MV SR'!K4+'GP SR'!K4</f>
        <v>20762</v>
      </c>
      <c r="L4" s="49">
        <f>'IOM - Slovenská pošta'!L4+'MS SR'!L4+'MV SR_Odbor živnost. podnik.'!L4+'Úrad geodézie, kartografie a ka'!L4+'IOM - MV SR'!L4+'GP SR'!L4</f>
        <v>27252</v>
      </c>
      <c r="M4" s="49">
        <f>'IOM - Slovenská pošta'!M4+'MS SR'!M4+'MV SR_Odbor živnost. podnik.'!M4+'Úrad geodézie, kartografie a ka'!M4+'IOM - MV SR'!M4+'GP SR'!M4</f>
        <v>22083</v>
      </c>
      <c r="N4" s="49">
        <f>'IOM - Slovenská pošta'!N4+'MS SR'!N4+'MV SR_Odbor živnost. podnik.'!N4+'Úrad geodézie, kartografie a ka'!N4+'IOM - MV SR'!N4+'GP SR'!N4</f>
        <v>20520</v>
      </c>
      <c r="O4" s="10">
        <f>SUM(C4:N4)</f>
        <v>280325</v>
      </c>
      <c r="Q4" s="6">
        <f t="shared" si="1"/>
        <v>-9.785262112623605E-2</v>
      </c>
      <c r="R4" s="6">
        <f t="shared" si="2"/>
        <v>0.24348743349844071</v>
      </c>
      <c r="S4" s="6">
        <f t="shared" si="2"/>
        <v>-0.1916055028952901</v>
      </c>
      <c r="T4" s="6">
        <f t="shared" si="2"/>
        <v>0.18103841591386072</v>
      </c>
      <c r="U4" s="6">
        <f t="shared" si="2"/>
        <v>-6.0264235494089657E-3</v>
      </c>
      <c r="V4" s="6">
        <f t="shared" si="2"/>
        <v>-0.12903225806451613</v>
      </c>
      <c r="W4" s="6">
        <f t="shared" si="2"/>
        <v>-7.7286925479696511E-2</v>
      </c>
      <c r="X4" s="6">
        <f t="shared" si="2"/>
        <v>4.062288422477911E-3</v>
      </c>
      <c r="Y4" s="6">
        <f t="shared" si="2"/>
        <v>0.31259030921876496</v>
      </c>
      <c r="Z4" s="6">
        <f t="shared" si="2"/>
        <v>-0.18967415235579044</v>
      </c>
      <c r="AA4" s="6">
        <f t="shared" si="2"/>
        <v>-7.0778426844178788E-2</v>
      </c>
      <c r="AC4" s="6">
        <f t="shared" si="3"/>
        <v>8.6217782930527065E-2</v>
      </c>
      <c r="AD4" s="6">
        <f t="shared" si="4"/>
        <v>7.7781146883082131E-2</v>
      </c>
      <c r="AE4" s="6">
        <f t="shared" si="4"/>
        <v>9.6719878712209037E-2</v>
      </c>
      <c r="AF4" s="6">
        <f t="shared" si="4"/>
        <v>7.818781771158477E-2</v>
      </c>
      <c r="AG4" s="6">
        <f t="shared" si="4"/>
        <v>9.2342816373851777E-2</v>
      </c>
      <c r="AH4" s="6">
        <f t="shared" si="4"/>
        <v>9.1786319450637657E-2</v>
      </c>
      <c r="AI4" s="6">
        <f t="shared" si="4"/>
        <v>7.9942923392490858E-2</v>
      </c>
      <c r="AJ4" s="6">
        <f t="shared" si="4"/>
        <v>7.3764380629626328E-2</v>
      </c>
      <c r="AK4" s="6">
        <f t="shared" si="4"/>
        <v>7.4064032819049316E-2</v>
      </c>
      <c r="AL4" s="6">
        <f t="shared" si="4"/>
        <v>9.7215731739944702E-2</v>
      </c>
      <c r="AM4" s="6">
        <f t="shared" si="4"/>
        <v>7.8776420226522786E-2</v>
      </c>
      <c r="AN4" s="6">
        <f t="shared" si="4"/>
        <v>7.3200749130473558E-2</v>
      </c>
    </row>
    <row r="5" spans="2:40">
      <c r="B5" s="18" t="s">
        <v>16</v>
      </c>
      <c r="C5" s="49">
        <f>'IOM - Slovenská pošta'!C5+'MS SR'!C5+'MV SR_Odbor živnost. podnik.'!C5+'Úrad geodézie, kartografie a ka'!C5+'IOM - MV SR'!C5+'GP SR'!C5</f>
        <v>3316</v>
      </c>
      <c r="D5" s="49">
        <f>'IOM - Slovenská pošta'!D5+'MS SR'!D5+'MV SR_Odbor živnost. podnik.'!D5+'Úrad geodézie, kartografie a ka'!D5+'IOM - MV SR'!D5+'GP SR'!D5</f>
        <v>2875</v>
      </c>
      <c r="E5" s="49">
        <f>'IOM - Slovenská pošta'!E5+'MS SR'!E5+'MV SR_Odbor živnost. podnik.'!E5+'Úrad geodézie, kartografie a ka'!E5+'IOM - MV SR'!E5+'GP SR'!E5</f>
        <v>3525</v>
      </c>
      <c r="F5" s="49">
        <f>'IOM - Slovenská pošta'!F5+'MS SR'!F5+'MV SR_Odbor živnost. podnik.'!F5+'Úrad geodézie, kartografie a ka'!F5+'IOM - MV SR'!F5+'GP SR'!F5</f>
        <v>2647</v>
      </c>
      <c r="G5" s="49">
        <f>'IOM - Slovenská pošta'!G5+'MS SR'!G5+'MV SR_Odbor živnost. podnik.'!G5+'Úrad geodézie, kartografie a ka'!G5+'IOM - MV SR'!G5+'GP SR'!G5</f>
        <v>3509</v>
      </c>
      <c r="H5" s="49">
        <f>'IOM - Slovenská pošta'!H5+'MS SR'!H5+'MV SR_Odbor živnost. podnik.'!H5+'Úrad geodézie, kartografie a ka'!H5+'IOM - MV SR'!H5+'GP SR'!H5</f>
        <v>3183</v>
      </c>
      <c r="I5" s="49">
        <f>'IOM - Slovenská pošta'!I5+'MS SR'!I5+'MV SR_Odbor živnost. podnik.'!I5+'Úrad geodézie, kartografie a ka'!I5+'IOM - MV SR'!I5+'GP SR'!I5</f>
        <v>2935</v>
      </c>
      <c r="J5" s="49">
        <f>'IOM - Slovenská pošta'!J5+'MS SR'!J5+'MV SR_Odbor živnost. podnik.'!J5+'Úrad geodézie, kartografie a ka'!J5+'IOM - MV SR'!J5+'GP SR'!J5</f>
        <v>3036</v>
      </c>
      <c r="K5" s="49">
        <f>'IOM - Slovenská pošta'!K5+'MS SR'!K5+'MV SR_Odbor živnost. podnik.'!K5+'Úrad geodézie, kartografie a ka'!K5+'IOM - MV SR'!K5+'GP SR'!K5</f>
        <v>3139</v>
      </c>
      <c r="L5" s="49">
        <f>'IOM - Slovenská pošta'!L5+'MS SR'!L5+'MV SR_Odbor živnost. podnik.'!L5+'Úrad geodézie, kartografie a ka'!L5+'IOM - MV SR'!L5+'GP SR'!L5</f>
        <v>3357</v>
      </c>
      <c r="M5" s="49">
        <f>'IOM - Slovenská pošta'!M5+'MS SR'!M5+'MV SR_Odbor živnost. podnik.'!M5+'Úrad geodézie, kartografie a ka'!M5+'IOM - MV SR'!M5+'GP SR'!M5</f>
        <v>2973</v>
      </c>
      <c r="N5" s="49">
        <f>'IOM - Slovenská pošta'!N5+'MS SR'!N5+'MV SR_Odbor živnost. podnik.'!N5+'Úrad geodézie, kartografie a ka'!N5+'IOM - MV SR'!N5+'GP SR'!N5</f>
        <v>2271</v>
      </c>
      <c r="O5" s="10">
        <f>SUM(C5:N5)</f>
        <v>36766</v>
      </c>
      <c r="Q5" s="6">
        <f t="shared" si="1"/>
        <v>-0.13299155609167668</v>
      </c>
      <c r="R5" s="6">
        <f t="shared" si="2"/>
        <v>0.22608695652173916</v>
      </c>
      <c r="S5" s="6">
        <f t="shared" si="2"/>
        <v>-0.24907801418439712</v>
      </c>
      <c r="T5" s="6">
        <f t="shared" si="2"/>
        <v>0.32565168114846998</v>
      </c>
      <c r="U5" s="6">
        <f t="shared" si="2"/>
        <v>-9.2903961242519206E-2</v>
      </c>
      <c r="V5" s="6">
        <f t="shared" si="2"/>
        <v>-7.7913917687715939E-2</v>
      </c>
      <c r="W5" s="6">
        <f t="shared" si="2"/>
        <v>3.4412265758092087E-2</v>
      </c>
      <c r="X5" s="6">
        <f t="shared" si="2"/>
        <v>3.3926218708827394E-2</v>
      </c>
      <c r="Y5" s="6">
        <f t="shared" si="2"/>
        <v>6.9448869066581764E-2</v>
      </c>
      <c r="Z5" s="6">
        <f t="shared" si="2"/>
        <v>-0.11438784629133159</v>
      </c>
      <c r="AA5" s="6">
        <f t="shared" si="2"/>
        <v>-0.23612512613521697</v>
      </c>
      <c r="AC5" s="6">
        <f t="shared" si="3"/>
        <v>9.0192025240711529E-2</v>
      </c>
      <c r="AD5" s="6">
        <f t="shared" si="4"/>
        <v>7.8197247456889524E-2</v>
      </c>
      <c r="AE5" s="6">
        <f t="shared" si="4"/>
        <v>9.5876625142794977E-2</v>
      </c>
      <c r="AF5" s="6">
        <f t="shared" si="4"/>
        <v>7.1995865745525758E-2</v>
      </c>
      <c r="AG5" s="6">
        <f t="shared" si="4"/>
        <v>9.5441440461295768E-2</v>
      </c>
      <c r="AH5" s="6">
        <f t="shared" si="4"/>
        <v>8.6574552575749336E-2</v>
      </c>
      <c r="AI5" s="6">
        <f t="shared" si="4"/>
        <v>7.9829190012511556E-2</v>
      </c>
      <c r="AJ5" s="6">
        <f t="shared" si="4"/>
        <v>8.257629331447533E-2</v>
      </c>
      <c r="AK5" s="6">
        <f t="shared" si="4"/>
        <v>8.53777947016265E-2</v>
      </c>
      <c r="AL5" s="6">
        <f t="shared" si="4"/>
        <v>9.1307185987053258E-2</v>
      </c>
      <c r="AM5" s="6">
        <f t="shared" si="4"/>
        <v>8.086275363107219E-2</v>
      </c>
      <c r="AN5" s="6">
        <f t="shared" si="4"/>
        <v>6.1769025730294295E-2</v>
      </c>
    </row>
    <row r="6" spans="2:40">
      <c r="B6" s="18" t="s">
        <v>17</v>
      </c>
      <c r="C6" s="49">
        <f>'IOM - Slovenská pošta'!C6+'MS SR'!C6+'MV SR_Odbor živnost. podnik.'!C6+'Úrad geodézie, kartografie a ka'!C6+'IOM - MV SR'!C6+'GP SR'!C6</f>
        <v>0</v>
      </c>
      <c r="D6" s="49">
        <f>'IOM - Slovenská pošta'!D6+'MS SR'!D6+'MV SR_Odbor živnost. podnik.'!D6+'Úrad geodézie, kartografie a ka'!D6+'IOM - MV SR'!D6+'GP SR'!D6</f>
        <v>0</v>
      </c>
      <c r="E6" s="49">
        <f>'IOM - Slovenská pošta'!E6+'MS SR'!E6+'MV SR_Odbor živnost. podnik.'!E6+'Úrad geodézie, kartografie a ka'!E6+'IOM - MV SR'!E6+'GP SR'!E6</f>
        <v>0</v>
      </c>
      <c r="F6" s="49">
        <f>'IOM - Slovenská pošta'!F6+'MS SR'!F6+'MV SR_Odbor živnost. podnik.'!F6+'Úrad geodézie, kartografie a ka'!F6+'IOM - MV SR'!F6+'GP SR'!F6</f>
        <v>0</v>
      </c>
      <c r="G6" s="49">
        <f>'IOM - Slovenská pošta'!G6+'MS SR'!G6+'MV SR_Odbor živnost. podnik.'!G6+'Úrad geodézie, kartografie a ka'!G6+'IOM - MV SR'!G6+'GP SR'!G6</f>
        <v>0</v>
      </c>
      <c r="H6" s="49">
        <f>'IOM - Slovenská pošta'!H6+'MS SR'!H6+'MV SR_Odbor živnost. podnik.'!H6+'Úrad geodézie, kartografie a ka'!H6+'IOM - MV SR'!H6+'GP SR'!H6</f>
        <v>0</v>
      </c>
      <c r="I6" s="49">
        <f>'IOM - Slovenská pošta'!I6+'MS SR'!I6+'MV SR_Odbor živnost. podnik.'!I6+'Úrad geodézie, kartografie a ka'!I6+'IOM - MV SR'!I6+'GP SR'!I6</f>
        <v>0</v>
      </c>
      <c r="J6" s="49">
        <f>'IOM - Slovenská pošta'!J6+'MS SR'!J6+'MV SR_Odbor živnost. podnik.'!J6+'Úrad geodézie, kartografie a ka'!J6+'IOM - MV SR'!J6+'GP SR'!J6</f>
        <v>0</v>
      </c>
      <c r="K6" s="49">
        <f>'IOM - Slovenská pošta'!K6+'MS SR'!K6+'MV SR_Odbor živnost. podnik.'!K6+'Úrad geodézie, kartografie a ka'!K6+'IOM - MV SR'!K6+'GP SR'!K6</f>
        <v>0</v>
      </c>
      <c r="L6" s="49">
        <f>'IOM - Slovenská pošta'!L6+'MS SR'!L6+'MV SR_Odbor živnost. podnik.'!L6+'Úrad geodézie, kartografie a ka'!L6+'IOM - MV SR'!L6+'GP SR'!L6</f>
        <v>0</v>
      </c>
      <c r="M6" s="49">
        <f>'IOM - Slovenská pošta'!M6+'MS SR'!M6+'MV SR_Odbor živnost. podnik.'!M6+'Úrad geodézie, kartografie a ka'!M6+'IOM - MV SR'!M6+'GP SR'!M6</f>
        <v>0</v>
      </c>
      <c r="N6" s="49">
        <f>'IOM - Slovenská pošta'!N6+'MS SR'!N6+'MV SR_Odbor živnost. podnik.'!N6+'Úrad geodézie, kartografie a ka'!N6+'IOM - MV SR'!N6+'GP SR'!N6</f>
        <v>0</v>
      </c>
      <c r="O6" s="10">
        <f>SUM(C6:N6)</f>
        <v>0</v>
      </c>
      <c r="Q6" s="6" t="e">
        <f t="shared" si="1"/>
        <v>#DIV/0!</v>
      </c>
      <c r="R6" s="6" t="e">
        <f t="shared" si="2"/>
        <v>#DIV/0!</v>
      </c>
      <c r="S6" s="6" t="e">
        <f t="shared" si="2"/>
        <v>#DIV/0!</v>
      </c>
      <c r="T6" s="6" t="e">
        <f t="shared" si="2"/>
        <v>#DIV/0!</v>
      </c>
      <c r="U6" s="6" t="e">
        <f t="shared" si="2"/>
        <v>#DIV/0!</v>
      </c>
      <c r="V6" s="6" t="e">
        <f t="shared" si="2"/>
        <v>#DIV/0!</v>
      </c>
      <c r="W6" s="6" t="e">
        <f t="shared" si="2"/>
        <v>#DIV/0!</v>
      </c>
      <c r="X6" s="6" t="e">
        <f t="shared" si="2"/>
        <v>#DIV/0!</v>
      </c>
      <c r="Y6" s="6" t="e">
        <f t="shared" si="2"/>
        <v>#DIV/0!</v>
      </c>
      <c r="Z6" s="6" t="e">
        <f t="shared" si="2"/>
        <v>#DIV/0!</v>
      </c>
      <c r="AA6" s="6" t="e">
        <f t="shared" si="2"/>
        <v>#DIV/0!</v>
      </c>
      <c r="AC6" s="6" t="e">
        <f t="shared" si="3"/>
        <v>#DIV/0!</v>
      </c>
      <c r="AD6" s="6" t="e">
        <f t="shared" si="4"/>
        <v>#DIV/0!</v>
      </c>
      <c r="AE6" s="6" t="e">
        <f t="shared" si="4"/>
        <v>#DIV/0!</v>
      </c>
      <c r="AF6" s="6" t="e">
        <f t="shared" si="4"/>
        <v>#DIV/0!</v>
      </c>
      <c r="AG6" s="6" t="e">
        <f t="shared" si="4"/>
        <v>#DIV/0!</v>
      </c>
      <c r="AH6" s="6" t="e">
        <f t="shared" si="4"/>
        <v>#DIV/0!</v>
      </c>
      <c r="AI6" s="6" t="e">
        <f t="shared" si="4"/>
        <v>#DIV/0!</v>
      </c>
      <c r="AJ6" s="6" t="e">
        <f t="shared" si="4"/>
        <v>#DIV/0!</v>
      </c>
      <c r="AK6" s="6" t="e">
        <f t="shared" si="4"/>
        <v>#DIV/0!</v>
      </c>
      <c r="AL6" s="6" t="e">
        <f t="shared" si="4"/>
        <v>#DIV/0!</v>
      </c>
      <c r="AM6" s="6" t="e">
        <f t="shared" si="4"/>
        <v>#DIV/0!</v>
      </c>
      <c r="AN6" s="6" t="e">
        <f t="shared" si="4"/>
        <v>#DIV/0!</v>
      </c>
    </row>
    <row r="7" spans="2:40">
      <c r="B7" s="12" t="s">
        <v>18</v>
      </c>
      <c r="C7" s="50">
        <f>'MS SR'!C7+'MV SR_Odbor živnost. podnik.'!C7+'Úrad geodézie, kartografie a ka'!C7+'IOM - MV SR'!C7+'GP SR'!C7</f>
        <v>69443</v>
      </c>
      <c r="D7" s="50">
        <f>'MS SR'!D7+'MV SR_Odbor živnost. podnik.'!D7+'Úrad geodézie, kartografie a ka'!D7+'IOM - MV SR'!D7+'GP SR'!D7</f>
        <v>67547</v>
      </c>
      <c r="E7" s="50">
        <f>'MS SR'!E7+'MV SR_Odbor živnost. podnik.'!E7+'Úrad geodézie, kartografie a ka'!E7+'IOM - MV SR'!E7+'GP SR'!E7</f>
        <v>73753</v>
      </c>
      <c r="F7" s="50">
        <f>'MS SR'!F7+'MV SR_Odbor živnost. podnik.'!F7+'Úrad geodézie, kartografie a ka'!F7+'IOM - MV SR'!F7+'GP SR'!F7</f>
        <v>61226</v>
      </c>
      <c r="G7" s="50">
        <f>'MS SR'!G7+'MV SR_Odbor živnost. podnik.'!G7+'Úrad geodézie, kartografie a ka'!G7+'IOM - MV SR'!G7+'GP SR'!G7</f>
        <v>69767</v>
      </c>
      <c r="H7" s="50">
        <f>'MS SR'!H7+'MV SR_Odbor živnost. podnik.'!H7+'Úrad geodézie, kartografie a ka'!H7+'IOM - MV SR'!H7+'GP SR'!H7</f>
        <v>70670</v>
      </c>
      <c r="I7" s="50">
        <f>'MS SR'!I7+'MV SR_Odbor živnost. podnik.'!I7+'Úrad geodézie, kartografie a ka'!I7+'IOM - MV SR'!I7+'GP SR'!I7</f>
        <v>58011</v>
      </c>
      <c r="J7" s="50">
        <f>'MS SR'!J7+'MV SR_Odbor živnost. podnik.'!J7+'Úrad geodézie, kartografie a ka'!J7+'IOM - MV SR'!J7+'GP SR'!J7</f>
        <v>64099</v>
      </c>
      <c r="K7" s="50">
        <f>'MS SR'!K7+'MV SR_Odbor živnost. podnik.'!K7+'Úrad geodézie, kartografie a ka'!K7+'IOM - MV SR'!K7+'GP SR'!K7</f>
        <v>64422</v>
      </c>
      <c r="L7" s="50">
        <f>'MS SR'!L7+'MV SR_Odbor živnost. podnik.'!L7+'Úrad geodézie, kartografie a ka'!L7+'IOM - MV SR'!L7+'GP SR'!L7</f>
        <v>70875</v>
      </c>
      <c r="M7" s="50">
        <f>'MS SR'!M7+'MV SR_Odbor živnost. podnik.'!M7+'Úrad geodézie, kartografie a ka'!M7+'IOM - MV SR'!M7+'GP SR'!M7</f>
        <v>65947</v>
      </c>
      <c r="N7" s="50">
        <f>'MS SR'!N7+'MV SR_Odbor živnost. podnik.'!N7+'Úrad geodézie, kartografie a ka'!N7+'IOM - MV SR'!N7+'GP SR'!N7</f>
        <v>52458</v>
      </c>
      <c r="O7" s="15">
        <f>SUM(C7:N7)</f>
        <v>788218</v>
      </c>
      <c r="Q7" s="16">
        <f t="shared" si="1"/>
        <v>-2.7302967901732367E-2</v>
      </c>
      <c r="R7" s="16">
        <f t="shared" si="2"/>
        <v>9.1876767287962346E-2</v>
      </c>
      <c r="S7" s="16">
        <f t="shared" si="2"/>
        <v>-0.16985071793689743</v>
      </c>
      <c r="T7" s="16">
        <f t="shared" si="2"/>
        <v>0.13949955901087763</v>
      </c>
      <c r="U7" s="16">
        <f t="shared" si="2"/>
        <v>1.2943081972852433E-2</v>
      </c>
      <c r="V7" s="16">
        <f t="shared" si="2"/>
        <v>-0.17912834300268854</v>
      </c>
      <c r="W7" s="16">
        <f t="shared" si="2"/>
        <v>0.10494561376290701</v>
      </c>
      <c r="X7" s="16">
        <f t="shared" si="2"/>
        <v>5.0390801728577017E-3</v>
      </c>
      <c r="Y7" s="16">
        <f t="shared" si="2"/>
        <v>0.10016764459346184</v>
      </c>
      <c r="Z7" s="16">
        <f t="shared" si="2"/>
        <v>-6.9530864197530851E-2</v>
      </c>
      <c r="AA7" s="16">
        <f t="shared" si="2"/>
        <v>-0.20454304213990027</v>
      </c>
      <c r="AC7" s="16">
        <f t="shared" si="3"/>
        <v>8.8101261326181332E-2</v>
      </c>
      <c r="AD7" s="16">
        <f t="shared" si="4"/>
        <v>8.5695835416090466E-2</v>
      </c>
      <c r="AE7" s="16">
        <f t="shared" si="4"/>
        <v>9.3569291744162147E-2</v>
      </c>
      <c r="AF7" s="16">
        <f t="shared" si="4"/>
        <v>7.7676480364569186E-2</v>
      </c>
      <c r="AG7" s="16">
        <f t="shared" si="4"/>
        <v>8.8512315120943694E-2</v>
      </c>
      <c r="AH7" s="16">
        <f t="shared" si="4"/>
        <v>8.9657937271161017E-2</v>
      </c>
      <c r="AI7" s="16">
        <f t="shared" si="4"/>
        <v>7.3597659530738962E-2</v>
      </c>
      <c r="AJ7" s="16">
        <f t="shared" si="4"/>
        <v>8.1321411081705819E-2</v>
      </c>
      <c r="AK7" s="16">
        <f t="shared" si="4"/>
        <v>8.1731196191916447E-2</v>
      </c>
      <c r="AL7" s="16">
        <f t="shared" si="4"/>
        <v>8.9918017604266834E-2</v>
      </c>
      <c r="AM7" s="16">
        <f t="shared" si="4"/>
        <v>8.3665940133313368E-2</v>
      </c>
      <c r="AN7" s="16">
        <f t="shared" si="4"/>
        <v>6.6552654214950685E-2</v>
      </c>
    </row>
    <row r="8" spans="2:40">
      <c r="B8" s="42"/>
      <c r="C8" s="43">
        <f>SUM(C3:C7)</f>
        <v>96928</v>
      </c>
      <c r="D8" s="43">
        <f t="shared" ref="D8:N8" si="5">SUM(D3:D7)</f>
        <v>92226</v>
      </c>
      <c r="E8" s="43">
        <f t="shared" si="5"/>
        <v>104391</v>
      </c>
      <c r="F8" s="43">
        <f t="shared" si="5"/>
        <v>85791</v>
      </c>
      <c r="G8" s="43">
        <f t="shared" si="5"/>
        <v>99162</v>
      </c>
      <c r="H8" s="43">
        <f t="shared" si="5"/>
        <v>99583</v>
      </c>
      <c r="I8" s="43">
        <f t="shared" si="5"/>
        <v>83356</v>
      </c>
      <c r="J8" s="43">
        <f t="shared" si="5"/>
        <v>87813</v>
      </c>
      <c r="K8" s="43">
        <f t="shared" si="5"/>
        <v>88323</v>
      </c>
      <c r="L8" s="43">
        <f t="shared" si="5"/>
        <v>101484</v>
      </c>
      <c r="M8" s="43">
        <f t="shared" si="5"/>
        <v>91003</v>
      </c>
      <c r="N8" s="76">
        <f t="shared" si="5"/>
        <v>75249</v>
      </c>
      <c r="O8" s="43">
        <f>SUM(O4:O7)</f>
        <v>1105309</v>
      </c>
      <c r="Q8" s="16">
        <f t="shared" si="1"/>
        <v>-4.8510234400792385E-2</v>
      </c>
      <c r="R8" s="16">
        <f t="shared" si="2"/>
        <v>0.13190423524819472</v>
      </c>
      <c r="S8" s="16">
        <f t="shared" si="2"/>
        <v>-0.17817627956433024</v>
      </c>
      <c r="T8" s="16">
        <f t="shared" si="2"/>
        <v>0.15585550931915937</v>
      </c>
      <c r="U8" s="16">
        <f t="shared" si="2"/>
        <v>4.2455779431636032E-3</v>
      </c>
      <c r="V8" s="16">
        <f t="shared" si="2"/>
        <v>-0.16294949941255032</v>
      </c>
      <c r="W8" s="16">
        <f t="shared" si="2"/>
        <v>5.3469456307884355E-2</v>
      </c>
      <c r="X8" s="16">
        <f t="shared" si="2"/>
        <v>5.8077961121929533E-3</v>
      </c>
      <c r="Y8" s="16">
        <f t="shared" si="2"/>
        <v>0.14900988417512995</v>
      </c>
      <c r="Z8" s="16">
        <f t="shared" si="2"/>
        <v>-0.10327736391943554</v>
      </c>
      <c r="AA8" s="16">
        <f t="shared" si="2"/>
        <v>-0.17311517202729576</v>
      </c>
      <c r="AC8" s="16">
        <f t="shared" si="3"/>
        <v>8.7693124728017227E-2</v>
      </c>
      <c r="AD8" s="16">
        <f t="shared" si="4"/>
        <v>8.3439110692123203E-2</v>
      </c>
      <c r="AE8" s="16">
        <f t="shared" si="4"/>
        <v>9.4445082777757164E-2</v>
      </c>
      <c r="AF8" s="16">
        <f t="shared" si="4"/>
        <v>7.761720930527119E-2</v>
      </c>
      <c r="AG8" s="16">
        <f t="shared" si="4"/>
        <v>8.9714278993476032E-2</v>
      </c>
      <c r="AH8" s="16">
        <f t="shared" si="4"/>
        <v>9.0095167957557565E-2</v>
      </c>
      <c r="AI8" s="16">
        <f t="shared" si="4"/>
        <v>7.5414205439383916E-2</v>
      </c>
      <c r="AJ8" s="16">
        <f t="shared" si="4"/>
        <v>7.9446562002118859E-2</v>
      </c>
      <c r="AK8" s="16">
        <f t="shared" si="4"/>
        <v>7.9907971436041864E-2</v>
      </c>
      <c r="AL8" s="16">
        <f t="shared" si="4"/>
        <v>9.1815049004396063E-2</v>
      </c>
      <c r="AM8" s="16">
        <f t="shared" si="4"/>
        <v>8.2332632775088233E-2</v>
      </c>
      <c r="AN8" s="16">
        <f t="shared" si="4"/>
        <v>6.8079604888768658E-2</v>
      </c>
    </row>
    <row r="9" spans="2:40">
      <c r="B9" s="4"/>
      <c r="R9" s="1"/>
    </row>
    <row r="10" spans="2:40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24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>CONCATENATE(LEFT(D10,2),"/",LEFT(C10,2))</f>
        <v>02/01</v>
      </c>
      <c r="R10" s="46" t="str">
        <f t="shared" ref="R10:AA10" si="6">CONCATENATE(LEFT(E10,2),"/",LEFT(D10,2))</f>
        <v>03/02</v>
      </c>
      <c r="S10" s="46" t="str">
        <f t="shared" si="6"/>
        <v>04/03</v>
      </c>
      <c r="T10" s="46" t="str">
        <f t="shared" si="6"/>
        <v>05/04</v>
      </c>
      <c r="U10" s="46" t="str">
        <f t="shared" si="6"/>
        <v>06/05</v>
      </c>
      <c r="V10" s="46" t="str">
        <f t="shared" si="6"/>
        <v>07/06</v>
      </c>
      <c r="W10" s="46" t="str">
        <f t="shared" si="6"/>
        <v>08/07</v>
      </c>
      <c r="X10" s="46" t="str">
        <f t="shared" si="6"/>
        <v>09/08</v>
      </c>
      <c r="Y10" s="46" t="str">
        <f t="shared" si="6"/>
        <v>10/09</v>
      </c>
      <c r="Z10" s="46" t="str">
        <f t="shared" si="6"/>
        <v>11/10</v>
      </c>
      <c r="AA10" s="46" t="str">
        <f t="shared" si="6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</row>
    <row r="11" spans="2:40" s="3" customFormat="1">
      <c r="B11" s="31" t="s">
        <v>14</v>
      </c>
      <c r="C11" s="73">
        <f>'IOM - Slovenská pošta'!C11+'MS SR'!C11+'MV SR_Odbor živnost. podnik.'!C11+'Úrad geodézie, kartografie a ka'!C11+'IOM - MV SR'!C11+'GP SR'!C11</f>
        <v>0</v>
      </c>
      <c r="D11" s="73">
        <f>'IOM - Slovenská pošta'!D11+'MS SR'!D11+'MV SR_Odbor živnost. podnik.'!D11+'Úrad geodézie, kartografie a ka'!D11+'IOM - MV SR'!D11+'GP SR'!D11</f>
        <v>0</v>
      </c>
      <c r="E11" s="73">
        <f>'IOM - Slovenská pošta'!E11+'MS SR'!E11+'MV SR_Odbor živnost. podnik.'!E11+'Úrad geodézie, kartografie a ka'!E11+'IOM - MV SR'!E11+'GP SR'!E11</f>
        <v>0</v>
      </c>
      <c r="F11" s="73">
        <f>'IOM - Slovenská pošta'!F11+'MS SR'!F11+'MV SR_Odbor živnost. podnik.'!F11+'Úrad geodézie, kartografie a ka'!F11+'IOM - MV SR'!F11+'GP SR'!F11</f>
        <v>0</v>
      </c>
      <c r="G11" s="73">
        <f>'IOM - Slovenská pošta'!G11+'MS SR'!G11+'MV SR_Odbor živnost. podnik.'!G11+'Úrad geodézie, kartografie a ka'!G11+'IOM - MV SR'!G11+'GP SR'!G11</f>
        <v>0</v>
      </c>
      <c r="H11" s="73">
        <f>'IOM - Slovenská pošta'!H11+'MS SR'!H11+'MV SR_Odbor živnost. podnik.'!H11+'Úrad geodézie, kartografie a ka'!H11+'IOM - MV SR'!H11+'GP SR'!H11</f>
        <v>0</v>
      </c>
      <c r="I11" s="73">
        <f>'IOM - Slovenská pošta'!I11+'MS SR'!I11+'MV SR_Odbor živnost. podnik.'!I11+'Úrad geodézie, kartografie a ka'!I11+'IOM - MV SR'!I11+'GP SR'!I11</f>
        <v>0</v>
      </c>
      <c r="J11" s="73">
        <f>'IOM - Slovenská pošta'!J11+'MS SR'!J11+'MV SR_Odbor živnost. podnik.'!J11+'Úrad geodézie, kartografie a ka'!J11+'IOM - MV SR'!J11+'GP SR'!J11</f>
        <v>0</v>
      </c>
      <c r="K11" s="73">
        <f>'IOM - Slovenská pošta'!K11+'MS SR'!K11+'MV SR_Odbor živnost. podnik.'!K11+'Úrad geodézie, kartografie a ka'!K11+'IOM - MV SR'!K11+'GP SR'!K11</f>
        <v>0</v>
      </c>
      <c r="L11" s="73">
        <f>'IOM - Slovenská pošta'!L11+'MS SR'!L11+'MV SR_Odbor živnost. podnik.'!L11+'Úrad geodézie, kartografie a ka'!L11+'IOM - MV SR'!L11+'GP SR'!L11</f>
        <v>0</v>
      </c>
      <c r="M11" s="73">
        <f>'IOM - Slovenská pošta'!M11+'MS SR'!M11+'MV SR_Odbor živnost. podnik.'!M11+'Úrad geodézie, kartografie a ka'!M11+'IOM - MV SR'!M11+'GP SR'!M11</f>
        <v>0</v>
      </c>
      <c r="N11" s="73">
        <f>'IOM - Slovenská pošta'!N11+'MS SR'!N11+'MV SR_Odbor živnost. podnik.'!N11+'Úrad geodézie, kartografie a ka'!N11+'IOM - MV SR'!N11+'GP SR'!N11</f>
        <v>0</v>
      </c>
      <c r="O11" s="10">
        <f>SUM(C11:N11)</f>
        <v>0</v>
      </c>
      <c r="P11"/>
      <c r="Q11" s="6" t="e">
        <f t="shared" ref="Q11:Q16" si="7">(D11/C11)-1</f>
        <v>#DIV/0!</v>
      </c>
      <c r="R11" s="6" t="e">
        <f t="shared" ref="R11:AA16" si="8">(E11/D11)-1</f>
        <v>#DIV/0!</v>
      </c>
      <c r="S11" s="6" t="e">
        <f t="shared" si="8"/>
        <v>#DIV/0!</v>
      </c>
      <c r="T11" s="6" t="e">
        <f t="shared" si="8"/>
        <v>#DIV/0!</v>
      </c>
      <c r="U11" s="6" t="e">
        <f t="shared" si="8"/>
        <v>#DIV/0!</v>
      </c>
      <c r="V11" s="6" t="e">
        <f t="shared" si="8"/>
        <v>#DIV/0!</v>
      </c>
      <c r="W11" s="27" t="e">
        <f t="shared" si="8"/>
        <v>#DIV/0!</v>
      </c>
      <c r="X11" s="27" t="e">
        <f t="shared" si="8"/>
        <v>#DIV/0!</v>
      </c>
      <c r="Y11" s="27" t="e">
        <f t="shared" si="8"/>
        <v>#DIV/0!</v>
      </c>
      <c r="Z11" s="27" t="e">
        <f t="shared" si="8"/>
        <v>#DIV/0!</v>
      </c>
      <c r="AA11" s="27" t="e">
        <f t="shared" si="8"/>
        <v>#DIV/0!</v>
      </c>
      <c r="AB11" s="271"/>
      <c r="AC11" s="6" t="e">
        <f t="shared" ref="AC11:AC16" si="9">C11/$O11</f>
        <v>#DIV/0!</v>
      </c>
      <c r="AD11" s="6" t="e">
        <f t="shared" ref="AD11:AN16" si="10">D11/$O11</f>
        <v>#DIV/0!</v>
      </c>
      <c r="AE11" s="6" t="e">
        <f t="shared" si="10"/>
        <v>#DIV/0!</v>
      </c>
      <c r="AF11" s="6" t="e">
        <f t="shared" si="10"/>
        <v>#DIV/0!</v>
      </c>
      <c r="AG11" s="6" t="e">
        <f t="shared" si="10"/>
        <v>#DIV/0!</v>
      </c>
      <c r="AH11" s="6" t="e">
        <f t="shared" si="10"/>
        <v>#DIV/0!</v>
      </c>
      <c r="AI11" s="6" t="e">
        <f t="shared" si="10"/>
        <v>#DIV/0!</v>
      </c>
      <c r="AJ11" s="27" t="e">
        <f t="shared" si="10"/>
        <v>#DIV/0!</v>
      </c>
      <c r="AK11" s="27" t="e">
        <f t="shared" si="10"/>
        <v>#DIV/0!</v>
      </c>
      <c r="AL11" s="27" t="e">
        <f t="shared" si="10"/>
        <v>#DIV/0!</v>
      </c>
      <c r="AM11" s="27" t="e">
        <f t="shared" si="10"/>
        <v>#DIV/0!</v>
      </c>
      <c r="AN11" s="27" t="e">
        <f t="shared" si="10"/>
        <v>#DIV/0!</v>
      </c>
    </row>
    <row r="12" spans="2:40">
      <c r="B12" s="17" t="s">
        <v>15</v>
      </c>
      <c r="C12" s="73">
        <f>'IOM - Slovenská pošta'!C12+'MS SR'!C12+'MV SR_Odbor živnost. podnik.'!C12+'Úrad geodézie, kartografie a ka'!C12+'IOM - MV SR'!C12+'GP SR'!C12</f>
        <v>26595</v>
      </c>
      <c r="D12" s="73">
        <f>'IOM - Slovenská pošta'!D12+'MS SR'!D12+'MV SR_Odbor živnost. podnik.'!D12+'Úrad geodézie, kartografie a ka'!D12+'IOM - MV SR'!D12+'GP SR'!D12</f>
        <v>23187</v>
      </c>
      <c r="E12" s="73">
        <f>'IOM - Slovenská pošta'!E12+'MS SR'!E12+'MV SR_Odbor živnost. podnik.'!E12+'Úrad geodézie, kartografie a ka'!E12+'IOM - MV SR'!E12+'GP SR'!E12</f>
        <v>23001</v>
      </c>
      <c r="F12" s="73">
        <f>'IOM - Slovenská pošta'!F12+'MS SR'!F12+'MV SR_Odbor živnost. podnik.'!F12+'Úrad geodézie, kartografie a ka'!F12+'IOM - MV SR'!F12+'GP SR'!F12</f>
        <v>24210</v>
      </c>
      <c r="G12" s="73">
        <f>'IOM - Slovenská pošta'!G12+'MS SR'!G12+'MV SR_Odbor živnost. podnik.'!G12+'Úrad geodézie, kartografie a ka'!G12+'IOM - MV SR'!G12+'GP SR'!G12</f>
        <v>23139</v>
      </c>
      <c r="H12" s="73">
        <f>'IOM - Slovenská pošta'!H12+'MS SR'!H12+'MV SR_Odbor živnost. podnik.'!H12+'Úrad geodézie, kartografie a ka'!H12+'IOM - MV SR'!H12+'GP SR'!H12</f>
        <v>22426</v>
      </c>
      <c r="I12" s="73">
        <f>'IOM - Slovenská pošta'!I12+'MS SR'!I12+'MV SR_Odbor živnost. podnik.'!I12+'Úrad geodézie, kartografie a ka'!I12+'IOM - MV SR'!I12+'GP SR'!I12</f>
        <v>20918</v>
      </c>
      <c r="J12" s="73">
        <f>'IOM - Slovenská pošta'!J12+'MS SR'!J12+'MV SR_Odbor živnost. podnik.'!J12+'Úrad geodézie, kartografie a ka'!J12+'IOM - MV SR'!J12+'GP SR'!J12</f>
        <v>19245</v>
      </c>
      <c r="K12" s="73">
        <f>'IOM - Slovenská pošta'!K12+'MS SR'!K12+'MV SR_Odbor živnost. podnik.'!K12+'Úrad geodézie, kartografie a ka'!K12+'IOM - MV SR'!K12+'GP SR'!K12</f>
        <v>17471</v>
      </c>
      <c r="L12" s="73">
        <f>'IOM - Slovenská pošta'!L12+'MS SR'!L12+'MV SR_Odbor živnost. podnik.'!L12+'Úrad geodézie, kartografie a ka'!L12+'IOM - MV SR'!L12+'GP SR'!L12</f>
        <v>19067</v>
      </c>
      <c r="M12" s="73">
        <f>'IOM - Slovenská pošta'!M12+'MS SR'!M12+'MV SR_Odbor živnost. podnik.'!M12+'Úrad geodézie, kartografie a ka'!M12+'IOM - MV SR'!M12+'GP SR'!M12</f>
        <v>18197</v>
      </c>
      <c r="N12" s="73">
        <f>'IOM - Slovenská pošta'!N12+'MS SR'!N12+'MV SR_Odbor živnost. podnik.'!N12+'Úrad geodézie, kartografie a ka'!N12+'IOM - MV SR'!N12+'GP SR'!N12</f>
        <v>16071</v>
      </c>
      <c r="O12" s="10">
        <f>SUM(C12:N12)</f>
        <v>253527</v>
      </c>
      <c r="Q12" s="6">
        <f t="shared" si="7"/>
        <v>-0.12814438804286521</v>
      </c>
      <c r="R12" s="6">
        <f t="shared" si="8"/>
        <v>-8.0217363177642609E-3</v>
      </c>
      <c r="S12" s="6">
        <f t="shared" si="8"/>
        <v>5.2562932046432698E-2</v>
      </c>
      <c r="T12" s="6">
        <f t="shared" si="8"/>
        <v>-4.4237918215613403E-2</v>
      </c>
      <c r="U12" s="6">
        <f t="shared" si="8"/>
        <v>-3.0813777604909443E-2</v>
      </c>
      <c r="V12" s="6">
        <f t="shared" si="8"/>
        <v>-6.7243378221706895E-2</v>
      </c>
      <c r="W12" s="27">
        <f t="shared" si="8"/>
        <v>-7.9978965484271969E-2</v>
      </c>
      <c r="X12" s="27">
        <f t="shared" si="8"/>
        <v>-9.2179786957651388E-2</v>
      </c>
      <c r="Y12" s="27">
        <f t="shared" si="8"/>
        <v>9.1351382290653094E-2</v>
      </c>
      <c r="Z12" s="27">
        <f t="shared" si="8"/>
        <v>-4.5628572927046696E-2</v>
      </c>
      <c r="AA12" s="27">
        <f t="shared" si="8"/>
        <v>-0.11683244490850142</v>
      </c>
      <c r="AC12" s="6">
        <f t="shared" si="9"/>
        <v>0.10490006981504929</v>
      </c>
      <c r="AD12" s="6">
        <f t="shared" si="10"/>
        <v>9.1457714562945963E-2</v>
      </c>
      <c r="AE12" s="6">
        <f t="shared" si="10"/>
        <v>9.0724064892496653E-2</v>
      </c>
      <c r="AF12" s="6">
        <f t="shared" si="10"/>
        <v>9.5492787750417113E-2</v>
      </c>
      <c r="AG12" s="6">
        <f t="shared" si="10"/>
        <v>9.1268385615733236E-2</v>
      </c>
      <c r="AH12" s="6">
        <f t="shared" si="10"/>
        <v>8.8456061879010908E-2</v>
      </c>
      <c r="AI12" s="6">
        <f t="shared" si="10"/>
        <v>8.2507977454077869E-2</v>
      </c>
      <c r="AJ12" s="27">
        <f t="shared" si="10"/>
        <v>7.590907477310109E-2</v>
      </c>
      <c r="AK12" s="27">
        <f t="shared" si="10"/>
        <v>6.8911792432364199E-2</v>
      </c>
      <c r="AL12" s="27">
        <f t="shared" si="10"/>
        <v>7.5206979927187237E-2</v>
      </c>
      <c r="AM12" s="27">
        <f t="shared" si="10"/>
        <v>7.1775392758956641E-2</v>
      </c>
      <c r="AN12" s="27">
        <f t="shared" si="10"/>
        <v>6.3389698138659786E-2</v>
      </c>
    </row>
    <row r="13" spans="2:40">
      <c r="B13" s="18" t="s">
        <v>16</v>
      </c>
      <c r="C13" s="73">
        <f>'IOM - Slovenská pošta'!C13+'MS SR'!C13+'MV SR_Odbor živnost. podnik.'!C13+'Úrad geodézie, kartografie a ka'!C13+'IOM - MV SR'!C13+'GP SR'!C13</f>
        <v>3651</v>
      </c>
      <c r="D13" s="73">
        <f>'IOM - Slovenská pošta'!D13+'MS SR'!D13+'MV SR_Odbor živnost. podnik.'!D13+'Úrad geodézie, kartografie a ka'!D13+'IOM - MV SR'!D13+'GP SR'!D13</f>
        <v>2929</v>
      </c>
      <c r="E13" s="73">
        <f>'IOM - Slovenská pošta'!E13+'MS SR'!E13+'MV SR_Odbor živnost. podnik.'!E13+'Úrad geodézie, kartografie a ka'!E13+'IOM - MV SR'!E13+'GP SR'!E13</f>
        <v>3084</v>
      </c>
      <c r="F13" s="73">
        <f>'IOM - Slovenská pošta'!F13+'MS SR'!F13+'MV SR_Odbor živnost. podnik.'!F13+'Úrad geodézie, kartografie a ka'!F13+'IOM - MV SR'!F13+'GP SR'!F13</f>
        <v>3147</v>
      </c>
      <c r="G13" s="73">
        <f>'IOM - Slovenská pošta'!G13+'MS SR'!G13+'MV SR_Odbor živnost. podnik.'!G13+'Úrad geodézie, kartografie a ka'!G13+'IOM - MV SR'!G13+'GP SR'!G13</f>
        <v>2953</v>
      </c>
      <c r="H13" s="73">
        <f>'IOM - Slovenská pošta'!H13+'MS SR'!H13+'MV SR_Odbor živnost. podnik.'!H13+'Úrad geodézie, kartografie a ka'!H13+'IOM - MV SR'!H13+'GP SR'!H13</f>
        <v>2820</v>
      </c>
      <c r="I13" s="73">
        <f>'IOM - Slovenská pošta'!I13+'MS SR'!I13+'MV SR_Odbor živnost. podnik.'!I13+'Úrad geodézie, kartografie a ka'!I13+'IOM - MV SR'!I13+'GP SR'!I13</f>
        <v>2626</v>
      </c>
      <c r="J13" s="73">
        <f>'IOM - Slovenská pošta'!J13+'MS SR'!J13+'MV SR_Odbor živnost. podnik.'!J13+'Úrad geodézie, kartografie a ka'!J13+'IOM - MV SR'!J13+'GP SR'!J13</f>
        <v>2851</v>
      </c>
      <c r="K13" s="73">
        <f>'IOM - Slovenská pošta'!K13+'MS SR'!K13+'MV SR_Odbor živnost. podnik.'!K13+'Úrad geodézie, kartografie a ka'!K13+'IOM - MV SR'!K13+'GP SR'!K13</f>
        <v>2050</v>
      </c>
      <c r="L13" s="73">
        <f>'IOM - Slovenská pošta'!L13+'MS SR'!L13+'MV SR_Odbor živnost. podnik.'!L13+'Úrad geodézie, kartografie a ka'!L13+'IOM - MV SR'!L13+'GP SR'!L13</f>
        <v>2049</v>
      </c>
      <c r="M13" s="73">
        <f>'IOM - Slovenská pošta'!M13+'MS SR'!M13+'MV SR_Odbor živnost. podnik.'!M13+'Úrad geodézie, kartografie a ka'!M13+'IOM - MV SR'!M13+'GP SR'!M13</f>
        <v>1986</v>
      </c>
      <c r="N13" s="73">
        <f>'IOM - Slovenská pošta'!N13+'MS SR'!N13+'MV SR_Odbor živnost. podnik.'!N13+'Úrad geodézie, kartografie a ka'!N13+'IOM - MV SR'!N13+'GP SR'!N13</f>
        <v>1288</v>
      </c>
      <c r="O13" s="10">
        <f>SUM(C13:N13)</f>
        <v>31434</v>
      </c>
      <c r="Q13" s="6">
        <f t="shared" si="7"/>
        <v>-0.19775403998904406</v>
      </c>
      <c r="R13" s="6">
        <f t="shared" si="8"/>
        <v>5.2919085011949418E-2</v>
      </c>
      <c r="S13" s="6">
        <f t="shared" si="8"/>
        <v>2.0428015564202262E-2</v>
      </c>
      <c r="T13" s="6">
        <f t="shared" si="8"/>
        <v>-6.1646012074992096E-2</v>
      </c>
      <c r="U13" s="6">
        <f t="shared" si="8"/>
        <v>-4.5038943447341717E-2</v>
      </c>
      <c r="V13" s="6">
        <f t="shared" si="8"/>
        <v>-6.8794326241134796E-2</v>
      </c>
      <c r="W13" s="27">
        <f t="shared" si="8"/>
        <v>8.5681645087585689E-2</v>
      </c>
      <c r="X13" s="27">
        <f t="shared" si="8"/>
        <v>-0.28095405121010175</v>
      </c>
      <c r="Y13" s="27">
        <f t="shared" si="8"/>
        <v>-4.8780487804878092E-4</v>
      </c>
      <c r="Z13" s="27">
        <f t="shared" si="8"/>
        <v>-3.0746705710102518E-2</v>
      </c>
      <c r="AA13" s="27">
        <f t="shared" si="8"/>
        <v>-0.35146022155085599</v>
      </c>
      <c r="AC13" s="6">
        <f t="shared" si="9"/>
        <v>0.11614811987020424</v>
      </c>
      <c r="AD13" s="6">
        <f t="shared" si="10"/>
        <v>9.3179359928739575E-2</v>
      </c>
      <c r="AE13" s="6">
        <f t="shared" si="10"/>
        <v>9.8110326398167594E-2</v>
      </c>
      <c r="AF13" s="6">
        <f t="shared" si="10"/>
        <v>0.10011452567283832</v>
      </c>
      <c r="AG13" s="6">
        <f t="shared" si="10"/>
        <v>9.3942864414328434E-2</v>
      </c>
      <c r="AH13" s="6">
        <f t="shared" si="10"/>
        <v>8.9711777056690215E-2</v>
      </c>
      <c r="AI13" s="6">
        <f t="shared" si="10"/>
        <v>8.3540115798180312E-2</v>
      </c>
      <c r="AJ13" s="27">
        <f t="shared" si="10"/>
        <v>9.0697970350575807E-2</v>
      </c>
      <c r="AK13" s="27">
        <f t="shared" si="10"/>
        <v>6.5216008144047849E-2</v>
      </c>
      <c r="AL13" s="27">
        <f t="shared" si="10"/>
        <v>6.5184195457148306E-2</v>
      </c>
      <c r="AM13" s="27">
        <f t="shared" si="10"/>
        <v>6.3179996182477577E-2</v>
      </c>
      <c r="AN13" s="27">
        <f t="shared" si="10"/>
        <v>4.0974740726601767E-2</v>
      </c>
    </row>
    <row r="14" spans="2:40">
      <c r="B14" s="18" t="s">
        <v>17</v>
      </c>
      <c r="C14" s="73">
        <f>'IOM - Slovenská pošta'!C14+'MS SR'!C14+'MV SR_Odbor živnost. podnik.'!C14+'Úrad geodézie, kartografie a ka'!C14+'IOM - MV SR'!C14+'GP SR'!C14</f>
        <v>0</v>
      </c>
      <c r="D14" s="73">
        <f>'IOM - Slovenská pošta'!D14+'MS SR'!D14+'MV SR_Odbor živnost. podnik.'!D14+'Úrad geodézie, kartografie a ka'!D14+'IOM - MV SR'!D14+'GP SR'!D14</f>
        <v>0</v>
      </c>
      <c r="E14" s="73">
        <f>'IOM - Slovenská pošta'!E14+'MS SR'!E14+'MV SR_Odbor živnost. podnik.'!E14+'Úrad geodézie, kartografie a ka'!E14+'IOM - MV SR'!E14+'GP SR'!E14</f>
        <v>0</v>
      </c>
      <c r="F14" s="73">
        <f>'IOM - Slovenská pošta'!F14+'MS SR'!F14+'MV SR_Odbor živnost. podnik.'!F14+'Úrad geodézie, kartografie a ka'!F14+'IOM - MV SR'!F14+'GP SR'!F14</f>
        <v>0</v>
      </c>
      <c r="G14" s="73">
        <f>'IOM - Slovenská pošta'!G14+'MS SR'!G14+'MV SR_Odbor živnost. podnik.'!G14+'Úrad geodézie, kartografie a ka'!G14+'IOM - MV SR'!G14+'GP SR'!G14</f>
        <v>0</v>
      </c>
      <c r="H14" s="73">
        <f>'IOM - Slovenská pošta'!H14+'MS SR'!H14+'MV SR_Odbor živnost. podnik.'!H14+'Úrad geodézie, kartografie a ka'!H14+'IOM - MV SR'!H14+'GP SR'!H14</f>
        <v>0</v>
      </c>
      <c r="I14" s="73">
        <f>'IOM - Slovenská pošta'!I14+'MS SR'!I14+'MV SR_Odbor živnost. podnik.'!I14+'Úrad geodézie, kartografie a ka'!I14+'IOM - MV SR'!I14+'GP SR'!I14</f>
        <v>0</v>
      </c>
      <c r="J14" s="73">
        <f>'IOM - Slovenská pošta'!J14+'MS SR'!J14+'MV SR_Odbor živnost. podnik.'!J14+'Úrad geodézie, kartografie a ka'!J14+'IOM - MV SR'!J14+'GP SR'!J14</f>
        <v>0</v>
      </c>
      <c r="K14" s="73">
        <f>'IOM - Slovenská pošta'!K14+'MS SR'!K14+'MV SR_Odbor živnost. podnik.'!K14+'Úrad geodézie, kartografie a ka'!K14+'IOM - MV SR'!K14+'GP SR'!K14</f>
        <v>0</v>
      </c>
      <c r="L14" s="73">
        <f>'IOM - Slovenská pošta'!L14+'MS SR'!L14+'MV SR_Odbor živnost. podnik.'!L14+'Úrad geodézie, kartografie a ka'!L14+'IOM - MV SR'!L14+'GP SR'!L14</f>
        <v>0</v>
      </c>
      <c r="M14" s="73">
        <f>'IOM - Slovenská pošta'!M14+'MS SR'!M14+'MV SR_Odbor živnost. podnik.'!M14+'Úrad geodézie, kartografie a ka'!M14+'IOM - MV SR'!M14+'GP SR'!M14</f>
        <v>0</v>
      </c>
      <c r="N14" s="73">
        <f>'IOM - Slovenská pošta'!N14+'MS SR'!N14+'MV SR_Odbor živnost. podnik.'!N14+'Úrad geodézie, kartografie a ka'!N14+'IOM - MV SR'!N14+'GP SR'!N14</f>
        <v>0</v>
      </c>
      <c r="O14" s="10">
        <f>SUM(C14:N14)</f>
        <v>0</v>
      </c>
      <c r="Q14" s="6" t="e">
        <f t="shared" si="7"/>
        <v>#DIV/0!</v>
      </c>
      <c r="R14" s="6" t="e">
        <f t="shared" si="8"/>
        <v>#DIV/0!</v>
      </c>
      <c r="S14" s="6" t="e">
        <f t="shared" si="8"/>
        <v>#DIV/0!</v>
      </c>
      <c r="T14" s="6" t="e">
        <f t="shared" si="8"/>
        <v>#DIV/0!</v>
      </c>
      <c r="U14" s="6" t="e">
        <f t="shared" si="8"/>
        <v>#DIV/0!</v>
      </c>
      <c r="V14" s="6" t="e">
        <f t="shared" si="8"/>
        <v>#DIV/0!</v>
      </c>
      <c r="W14" s="27" t="e">
        <f t="shared" si="8"/>
        <v>#DIV/0!</v>
      </c>
      <c r="X14" s="27" t="e">
        <f t="shared" si="8"/>
        <v>#DIV/0!</v>
      </c>
      <c r="Y14" s="27" t="e">
        <f t="shared" si="8"/>
        <v>#DIV/0!</v>
      </c>
      <c r="Z14" s="27" t="e">
        <f t="shared" si="8"/>
        <v>#DIV/0!</v>
      </c>
      <c r="AA14" s="27" t="e">
        <f t="shared" si="8"/>
        <v>#DIV/0!</v>
      </c>
      <c r="AC14" s="6" t="e">
        <f t="shared" si="9"/>
        <v>#DIV/0!</v>
      </c>
      <c r="AD14" s="6" t="e">
        <f t="shared" si="10"/>
        <v>#DIV/0!</v>
      </c>
      <c r="AE14" s="6" t="e">
        <f t="shared" si="10"/>
        <v>#DIV/0!</v>
      </c>
      <c r="AF14" s="6" t="e">
        <f t="shared" si="10"/>
        <v>#DIV/0!</v>
      </c>
      <c r="AG14" s="6" t="e">
        <f t="shared" si="10"/>
        <v>#DIV/0!</v>
      </c>
      <c r="AH14" s="6" t="e">
        <f t="shared" si="10"/>
        <v>#DIV/0!</v>
      </c>
      <c r="AI14" s="6" t="e">
        <f t="shared" si="10"/>
        <v>#DIV/0!</v>
      </c>
      <c r="AJ14" s="27" t="e">
        <f t="shared" si="10"/>
        <v>#DIV/0!</v>
      </c>
      <c r="AK14" s="27" t="e">
        <f t="shared" si="10"/>
        <v>#DIV/0!</v>
      </c>
      <c r="AL14" s="27" t="e">
        <f t="shared" si="10"/>
        <v>#DIV/0!</v>
      </c>
      <c r="AM14" s="27" t="e">
        <f t="shared" si="10"/>
        <v>#DIV/0!</v>
      </c>
      <c r="AN14" s="27" t="e">
        <f t="shared" si="10"/>
        <v>#DIV/0!</v>
      </c>
    </row>
    <row r="15" spans="2:40">
      <c r="B15" s="19" t="s">
        <v>18</v>
      </c>
      <c r="C15" s="50">
        <f>'IS DCOM'!C15+'MS SR'!C15+'MV SR_Odbor živnost. podnik.'!C15+'Úrad geodézie, kartografie a ka'!C15+'IOM - MV SR'!C15+'GP SR'!C15</f>
        <v>75416</v>
      </c>
      <c r="D15" s="13">
        <f>'IS DCOM'!D15+'MS SR'!D15+'MV SR_Odbor živnost. podnik.'!D15+'Úrad geodézie, kartografie a ka'!D15+'IOM - MV SR'!D15+'GP SR'!D15</f>
        <v>67051</v>
      </c>
      <c r="E15" s="13">
        <f>'IS DCOM'!E15+'MS SR'!E15+'MV SR_Odbor živnost. podnik.'!E15+'Úrad geodézie, kartografie a ka'!E15+'IOM - MV SR'!E15+'GP SR'!E15</f>
        <v>67823</v>
      </c>
      <c r="F15" s="13">
        <f>'IS DCOM'!F15+'MS SR'!F15+'MV SR_Odbor živnost. podnik.'!F15+'Úrad geodézie, kartografie a ka'!F15+'IOM - MV SR'!F15+'GP SR'!F15</f>
        <v>66822</v>
      </c>
      <c r="G15" s="13">
        <f>'IS DCOM'!G15+'MS SR'!G15+'MV SR_Odbor živnost. podnik.'!G15+'Úrad geodézie, kartografie a ka'!G15+'IOM - MV SR'!G15+'GP SR'!G15</f>
        <v>64791</v>
      </c>
      <c r="H15" s="13">
        <f>'IS DCOM'!H15+'MS SR'!H15+'MV SR_Odbor živnost. podnik.'!H15+'Úrad geodézie, kartografie a ka'!H15+'IOM - MV SR'!H15+'GP SR'!H15</f>
        <v>66894</v>
      </c>
      <c r="I15" s="13">
        <f>'IS DCOM'!I15+'MS SR'!I15+'MV SR_Odbor živnost. podnik.'!I15+'Úrad geodézie, kartografie a ka'!I15+'IOM - MV SR'!I15+'GP SR'!I15</f>
        <v>59230</v>
      </c>
      <c r="J15" s="14">
        <f>'IS DCOM'!J15+'MS SR'!J15+'MV SR_Odbor živnost. podnik.'!J15+'Úrad geodézie, kartografie a ka'!J15+'IOM - MV SR'!J15+'GP SR'!J15</f>
        <v>64997</v>
      </c>
      <c r="K15" s="14">
        <f>'IS DCOM'!K15+'MS SR'!K15+'MV SR_Odbor živnost. podnik.'!K15+'Úrad geodézie, kartografie a ka'!K15+'IOM - MV SR'!K15+'GP SR'!K15</f>
        <v>68319</v>
      </c>
      <c r="L15" s="14">
        <f>'IS DCOM'!L15+'MS SR'!L15+'MV SR_Odbor živnost. podnik.'!L15+'Úrad geodézie, kartografie a ka'!L15+'IOM - MV SR'!L15+'GP SR'!L15</f>
        <v>71884</v>
      </c>
      <c r="M15" s="14">
        <f>'IS DCOM'!M15+'MS SR'!M15+'MV SR_Odbor živnost. podnik.'!M15+'Úrad geodézie, kartografie a ka'!M15+'IOM - MV SR'!M15+'GP SR'!M15</f>
        <v>66251</v>
      </c>
      <c r="N15" s="21">
        <f>'IS DCOM'!N15+'MS SR'!N15+'MV SR_Odbor živnost. podnik.'!N15+'Úrad geodézie, kartografie a ka'!N15+'IOM - MV SR'!N15+'GP SR'!N15</f>
        <v>50809</v>
      </c>
      <c r="O15" s="15">
        <f>SUM(C15:N15)</f>
        <v>790287</v>
      </c>
      <c r="Q15" s="16">
        <f t="shared" si="7"/>
        <v>-0.11091810756338183</v>
      </c>
      <c r="R15" s="16">
        <f t="shared" si="8"/>
        <v>1.1513623957882801E-2</v>
      </c>
      <c r="S15" s="16">
        <f t="shared" si="8"/>
        <v>-1.4759005057281449E-2</v>
      </c>
      <c r="T15" s="16">
        <f t="shared" si="8"/>
        <v>-3.0394181556972266E-2</v>
      </c>
      <c r="U15" s="16">
        <f t="shared" si="8"/>
        <v>3.2458211788674252E-2</v>
      </c>
      <c r="V15" s="16">
        <f t="shared" si="8"/>
        <v>-0.11456931862349384</v>
      </c>
      <c r="W15" s="28">
        <f t="shared" si="8"/>
        <v>9.7366199561033318E-2</v>
      </c>
      <c r="X15" s="28">
        <f t="shared" si="8"/>
        <v>5.1110051233133946E-2</v>
      </c>
      <c r="Y15" s="28">
        <f t="shared" si="8"/>
        <v>5.2181677132276505E-2</v>
      </c>
      <c r="Z15" s="28">
        <f t="shared" si="8"/>
        <v>-7.8362361582549611E-2</v>
      </c>
      <c r="AA15" s="28">
        <f t="shared" si="8"/>
        <v>-0.23308327421472885</v>
      </c>
      <c r="AC15" s="16">
        <f t="shared" si="9"/>
        <v>9.542862276615964E-2</v>
      </c>
      <c r="AD15" s="16">
        <f t="shared" si="10"/>
        <v>8.484386052155736E-2</v>
      </c>
      <c r="AE15" s="16">
        <f t="shared" si="10"/>
        <v>8.5820720826737626E-2</v>
      </c>
      <c r="AF15" s="16">
        <f t="shared" si="10"/>
        <v>8.4554092374036272E-2</v>
      </c>
      <c r="AG15" s="16">
        <f t="shared" si="10"/>
        <v>8.1984139939034806E-2</v>
      </c>
      <c r="AH15" s="16">
        <f t="shared" si="10"/>
        <v>8.4645198516488315E-2</v>
      </c>
      <c r="AI15" s="16">
        <f t="shared" si="10"/>
        <v>7.4947455797703871E-2</v>
      </c>
      <c r="AJ15" s="28">
        <f t="shared" si="10"/>
        <v>8.2244804735494823E-2</v>
      </c>
      <c r="AK15" s="28">
        <f t="shared" si="10"/>
        <v>8.644834091918506E-2</v>
      </c>
      <c r="AL15" s="28">
        <f t="shared" si="10"/>
        <v>9.0959360333650943E-2</v>
      </c>
      <c r="AM15" s="28">
        <f t="shared" si="10"/>
        <v>8.3831570049867965E-2</v>
      </c>
      <c r="AN15" s="28">
        <f t="shared" si="10"/>
        <v>6.4291833220083333E-2</v>
      </c>
    </row>
    <row r="16" spans="2:40">
      <c r="B16" s="18"/>
      <c r="C16" s="10">
        <f>SUM(C11:C15)</f>
        <v>105662</v>
      </c>
      <c r="D16" s="10">
        <f t="shared" ref="D16:N16" si="11">SUM(D11:D15)</f>
        <v>93167</v>
      </c>
      <c r="E16" s="10">
        <f t="shared" si="11"/>
        <v>93908</v>
      </c>
      <c r="F16" s="10">
        <f t="shared" si="11"/>
        <v>94179</v>
      </c>
      <c r="G16" s="10">
        <f t="shared" si="11"/>
        <v>90883</v>
      </c>
      <c r="H16" s="10">
        <f t="shared" si="11"/>
        <v>92140</v>
      </c>
      <c r="I16" s="10">
        <f t="shared" si="11"/>
        <v>82774</v>
      </c>
      <c r="J16" s="26">
        <f t="shared" si="11"/>
        <v>87093</v>
      </c>
      <c r="K16" s="26">
        <f t="shared" si="11"/>
        <v>87840</v>
      </c>
      <c r="L16" s="26">
        <f t="shared" si="11"/>
        <v>93000</v>
      </c>
      <c r="M16" s="26">
        <f t="shared" si="11"/>
        <v>86434</v>
      </c>
      <c r="N16" s="78">
        <f t="shared" si="11"/>
        <v>68168</v>
      </c>
      <c r="O16" s="10">
        <f>SUM(O12:O15)</f>
        <v>1075248</v>
      </c>
      <c r="Q16" s="16">
        <f t="shared" si="7"/>
        <v>-0.11825443394976431</v>
      </c>
      <c r="R16" s="16">
        <f t="shared" si="8"/>
        <v>7.9534599160646646E-3</v>
      </c>
      <c r="S16" s="16">
        <f t="shared" si="8"/>
        <v>2.8858031264642481E-3</v>
      </c>
      <c r="T16" s="16">
        <f t="shared" si="8"/>
        <v>-3.4997186209239861E-2</v>
      </c>
      <c r="U16" s="16">
        <f t="shared" si="8"/>
        <v>1.3830969488243028E-2</v>
      </c>
      <c r="V16" s="16">
        <f t="shared" si="8"/>
        <v>-0.10164966355545912</v>
      </c>
      <c r="W16" s="28">
        <f t="shared" si="8"/>
        <v>5.2178220214076809E-2</v>
      </c>
      <c r="X16" s="28">
        <f t="shared" si="8"/>
        <v>8.5770383383279025E-3</v>
      </c>
      <c r="Y16" s="28">
        <f t="shared" si="8"/>
        <v>5.8743169398907114E-2</v>
      </c>
      <c r="Z16" s="28">
        <f t="shared" si="8"/>
        <v>-7.0602150537634412E-2</v>
      </c>
      <c r="AA16" s="28">
        <f t="shared" si="8"/>
        <v>-0.21132887521114374</v>
      </c>
      <c r="AC16" s="16">
        <f t="shared" si="9"/>
        <v>9.8267562460009228E-2</v>
      </c>
      <c r="AD16" s="16">
        <f t="shared" si="10"/>
        <v>8.6646987485677729E-2</v>
      </c>
      <c r="AE16" s="16">
        <f t="shared" si="10"/>
        <v>8.7336130827492822E-2</v>
      </c>
      <c r="AF16" s="16">
        <f t="shared" si="10"/>
        <v>8.7588165706888085E-2</v>
      </c>
      <c r="AG16" s="16">
        <f t="shared" si="10"/>
        <v>8.4522826361918366E-2</v>
      </c>
      <c r="AH16" s="16">
        <f t="shared" si="10"/>
        <v>8.5691858994390135E-2</v>
      </c>
      <c r="AI16" s="16">
        <f t="shared" si="10"/>
        <v>7.6981310358168534E-2</v>
      </c>
      <c r="AJ16" s="28">
        <f t="shared" si="10"/>
        <v>8.099805812240525E-2</v>
      </c>
      <c r="AK16" s="28">
        <f t="shared" si="10"/>
        <v>8.1692781572251238E-2</v>
      </c>
      <c r="AL16" s="28">
        <f t="shared" si="10"/>
        <v>8.6491674478817906E-2</v>
      </c>
      <c r="AM16" s="28">
        <f t="shared" si="10"/>
        <v>8.0385176257012331E-2</v>
      </c>
      <c r="AN16" s="28">
        <f t="shared" si="10"/>
        <v>6.3397467374968375E-2</v>
      </c>
    </row>
    <row r="17" spans="2:40">
      <c r="B17" s="4"/>
      <c r="Q17" s="1"/>
      <c r="R17" s="1"/>
    </row>
    <row r="18" spans="2:40" s="3" customFormat="1"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/>
      <c r="Q18" s="46" t="str">
        <f>CONCATENATE(LEFT(D18,2),"/",LEFT(C18,2))</f>
        <v>02/01</v>
      </c>
      <c r="R18" s="46" t="str">
        <f t="shared" ref="R18:AA18" si="12">CONCATENATE(LEFT(E18,2),"/",LEFT(D18,2))</f>
        <v>03/02</v>
      </c>
      <c r="S18" s="46" t="str">
        <f t="shared" si="12"/>
        <v>04/03</v>
      </c>
      <c r="T18" s="46" t="str">
        <f t="shared" si="12"/>
        <v>05/04</v>
      </c>
      <c r="U18" s="46" t="str">
        <f t="shared" si="12"/>
        <v>06/05</v>
      </c>
      <c r="V18" s="46" t="str">
        <f t="shared" si="12"/>
        <v>07/06</v>
      </c>
      <c r="W18" s="46" t="str">
        <f t="shared" si="12"/>
        <v>08/07</v>
      </c>
      <c r="X18" s="46" t="str">
        <f t="shared" si="12"/>
        <v>09/08</v>
      </c>
      <c r="Y18" s="46" t="str">
        <f t="shared" si="12"/>
        <v>10/09</v>
      </c>
      <c r="Z18" s="46" t="str">
        <f t="shared" si="12"/>
        <v>11/10</v>
      </c>
      <c r="AA18" s="46" t="str">
        <f t="shared" si="12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</row>
    <row r="19" spans="2:40" s="3" customFormat="1">
      <c r="B19" s="31" t="s">
        <v>14</v>
      </c>
      <c r="C19" s="84">
        <f>'IOM - Slovenská pošta'!C19+'MS SR'!C19+'MV SR_Odbor živnost. podnik.'!C19+'Úrad geodézie, kartografie a ka'!C19+'IOM - MV SR'!C19+'GP SR'!C19</f>
        <v>0</v>
      </c>
      <c r="D19" s="84">
        <f>'IOM - Slovenská pošta'!D19+'MS SR'!D19+'MV SR_Odbor živnost. podnik.'!D19+'Úrad geodézie, kartografie a ka'!D19+'IOM - MV SR'!D19+'GP SR'!D19</f>
        <v>0</v>
      </c>
      <c r="E19" s="84">
        <f>'IOM - Slovenská pošta'!E19+'MS SR'!E19+'MV SR_Odbor živnost. podnik.'!E19+'Úrad geodézie, kartografie a ka'!E19+'IOM - MV SR'!E19+'GP SR'!E19</f>
        <v>0</v>
      </c>
      <c r="F19" s="84">
        <f>'IOM - Slovenská pošta'!F19+'MS SR'!F19+'MV SR_Odbor živnost. podnik.'!F19+'Úrad geodézie, kartografie a ka'!F19+'IOM - MV SR'!F19+'GP SR'!F19</f>
        <v>0</v>
      </c>
      <c r="G19" s="84">
        <f>'IOM - Slovenská pošta'!G19+'MS SR'!G19+'MV SR_Odbor živnost. podnik.'!G19+'Úrad geodézie, kartografie a ka'!G19+'IOM - MV SR'!G19+'GP SR'!G19</f>
        <v>0</v>
      </c>
      <c r="H19" s="84">
        <f>'IOM - Slovenská pošta'!H19+'MS SR'!H19+'MV SR_Odbor živnost. podnik.'!H19+'Úrad geodézie, kartografie a ka'!H19+'IOM - MV SR'!H19+'GP SR'!H19</f>
        <v>0</v>
      </c>
      <c r="I19" s="90">
        <f>'IOM - Slovenská pošta'!I19+'MS SR'!I19+'MV SR_Odbor živnost. podnik.'!I19+'Úrad geodézie, kartografie a ka'!I19+'IOM - MV SR'!I19+'GP SR'!I19</f>
        <v>0</v>
      </c>
      <c r="J19" s="90">
        <f>'IOM - Slovenská pošta'!J19+'MS SR'!J19+'MV SR_Odbor živnost. podnik.'!J19+'Úrad geodézie, kartografie a ka'!J19+'IOM - MV SR'!J19+'GP SR'!J19</f>
        <v>0</v>
      </c>
      <c r="K19" s="90">
        <f>'IOM - Slovenská pošta'!K19+'MS SR'!K19+'MV SR_Odbor živnost. podnik.'!K19+'Úrad geodézie, kartografie a ka'!K19+'IOM - MV SR'!K19+'GP SR'!K19</f>
        <v>0</v>
      </c>
      <c r="L19" s="90">
        <f>'IOM - Slovenská pošta'!L19+'MS SR'!L19+'MV SR_Odbor živnost. podnik.'!L19+'Úrad geodézie, kartografie a ka'!L19+'IOM - MV SR'!L19+'GP SR'!L19</f>
        <v>0</v>
      </c>
      <c r="M19" s="90">
        <f>'IOM - Slovenská pošta'!M19+'MS SR'!M19+'MV SR_Odbor živnost. podnik.'!M19+'Úrad geodézie, kartografie a ka'!M19+'IOM - MV SR'!M19+'GP SR'!M19</f>
        <v>0</v>
      </c>
      <c r="N19" s="90">
        <f>'IOM - Slovenská pošta'!N19+'MS SR'!N19+'MV SR_Odbor živnost. podnik.'!N19+'Úrad geodézie, kartografie a ka'!N19+'IOM - MV SR'!N19+'GP SR'!N19</f>
        <v>0</v>
      </c>
      <c r="O19" s="10">
        <f>SUM(C19:N19)</f>
        <v>0</v>
      </c>
      <c r="P19"/>
      <c r="Q19" s="27" t="e">
        <f t="shared" ref="Q19:Q24" si="13">(D19/C19)-1</f>
        <v>#DIV/0!</v>
      </c>
      <c r="R19" s="27" t="e">
        <f t="shared" ref="R19:AA24" si="14">(E19/D19)-1</f>
        <v>#DIV/0!</v>
      </c>
      <c r="S19" s="27" t="e">
        <f t="shared" si="14"/>
        <v>#DIV/0!</v>
      </c>
      <c r="T19" s="27" t="e">
        <f t="shared" si="14"/>
        <v>#DIV/0!</v>
      </c>
      <c r="U19" s="27" t="e">
        <f t="shared" si="14"/>
        <v>#DIV/0!</v>
      </c>
      <c r="V19" s="59" t="e">
        <f t="shared" si="14"/>
        <v>#DIV/0!</v>
      </c>
      <c r="W19" s="59" t="e">
        <f t="shared" si="14"/>
        <v>#DIV/0!</v>
      </c>
      <c r="X19" s="59" t="e">
        <f t="shared" si="14"/>
        <v>#DIV/0!</v>
      </c>
      <c r="Y19" s="59" t="e">
        <f t="shared" si="14"/>
        <v>#DIV/0!</v>
      </c>
      <c r="Z19" s="59" t="e">
        <f t="shared" si="14"/>
        <v>#DIV/0!</v>
      </c>
      <c r="AA19" s="59" t="e">
        <f t="shared" si="14"/>
        <v>#DIV/0!</v>
      </c>
      <c r="AB19" s="271"/>
      <c r="AC19" s="27" t="e">
        <f t="shared" ref="AC19:AC24" si="15">C19/$O19</f>
        <v>#DIV/0!</v>
      </c>
      <c r="AD19" s="27" t="e">
        <f t="shared" ref="AD19:AN24" si="16">D19/$O19</f>
        <v>#DIV/0!</v>
      </c>
      <c r="AE19" s="27" t="e">
        <f t="shared" si="16"/>
        <v>#DIV/0!</v>
      </c>
      <c r="AF19" s="27" t="e">
        <f t="shared" si="16"/>
        <v>#DIV/0!</v>
      </c>
      <c r="AG19" s="27" t="e">
        <f t="shared" si="16"/>
        <v>#DIV/0!</v>
      </c>
      <c r="AH19" s="27" t="e">
        <f t="shared" si="16"/>
        <v>#DIV/0!</v>
      </c>
      <c r="AI19" s="27" t="e">
        <f t="shared" si="16"/>
        <v>#DIV/0!</v>
      </c>
      <c r="AJ19" s="27" t="e">
        <f t="shared" si="16"/>
        <v>#DIV/0!</v>
      </c>
      <c r="AK19" s="27" t="e">
        <f t="shared" si="16"/>
        <v>#DIV/0!</v>
      </c>
      <c r="AL19" s="27" t="e">
        <f t="shared" si="16"/>
        <v>#DIV/0!</v>
      </c>
      <c r="AM19" s="27" t="e">
        <f t="shared" si="16"/>
        <v>#DIV/0!</v>
      </c>
      <c r="AN19" s="27" t="e">
        <f t="shared" si="16"/>
        <v>#DIV/0!</v>
      </c>
    </row>
    <row r="20" spans="2:40">
      <c r="B20" s="17" t="s">
        <v>15</v>
      </c>
      <c r="C20" s="84">
        <f>'IOM - Slovenská pošta'!C20+'MS SR'!C20+'MV SR_Odbor živnost. podnik.'!C20+'Úrad geodézie, kartografie a ka'!C20+'IOM - MV SR'!C20+'GP SR'!C20</f>
        <v>20419</v>
      </c>
      <c r="D20" s="84">
        <f>'IOM - Slovenská pošta'!D20+'MS SR'!D20+'MV SR_Odbor živnost. podnik.'!D20+'Úrad geodézie, kartografie a ka'!D20+'IOM - MV SR'!D20+'GP SR'!D20</f>
        <v>17988</v>
      </c>
      <c r="E20" s="84">
        <f>'IOM - Slovenská pošta'!E20+'MS SR'!E20+'MV SR_Odbor živnost. podnik.'!E20+'Úrad geodézie, kartografie a ka'!E20+'IOM - MV SR'!E20+'GP SR'!E20</f>
        <v>18638</v>
      </c>
      <c r="F20" s="84">
        <f>'IOM - Slovenská pošta'!F20+'MS SR'!F20+'MV SR_Odbor živnost. podnik.'!F20+'Úrad geodézie, kartografie a ka'!F20+'IOM - MV SR'!F20+'GP SR'!F20</f>
        <v>17502</v>
      </c>
      <c r="G20" s="84">
        <f>'IOM - Slovenská pošta'!G20+'MS SR'!G20+'MV SR_Odbor živnost. podnik.'!G20+'Úrad geodézie, kartografie a ka'!G20+'IOM - MV SR'!G20+'GP SR'!G20</f>
        <v>19289</v>
      </c>
      <c r="H20" s="84">
        <f>'IOM - Slovenská pošta'!H20+'MS SR'!H20+'MV SR_Odbor živnost. podnik.'!H20+'Úrad geodézie, kartografie a ka'!H20+'IOM - MV SR'!H20+'GP SR'!H20</f>
        <v>18015</v>
      </c>
      <c r="I20" s="90">
        <f>'IOM - Slovenská pošta'!I20+'MS SR'!I20+'MV SR_Odbor živnost. podnik.'!I20+'Úrad geodézie, kartografie a ka'!I20+'IOM - MV SR'!I20+'GP SR'!I20</f>
        <v>12317</v>
      </c>
      <c r="J20" s="90">
        <f>'IOM - Slovenská pošta'!J20+'MS SR'!J20+'MV SR_Odbor živnost. podnik.'!J20+'Úrad geodézie, kartografie a ka'!J20+'IOM - MV SR'!J20+'GP SR'!J20</f>
        <v>11023</v>
      </c>
      <c r="K20" s="90">
        <f>'IOM - Slovenská pošta'!K20+'MS SR'!K20+'MV SR_Odbor živnost. podnik.'!K20+'Úrad geodézie, kartografie a ka'!K20+'IOM - MV SR'!K20+'GP SR'!K20</f>
        <v>0</v>
      </c>
      <c r="L20" s="90">
        <f>'IOM - Slovenská pošta'!L20+'MS SR'!L20+'MV SR_Odbor živnost. podnik.'!L20+'Úrad geodézie, kartografie a ka'!L20+'IOM - MV SR'!L20+'GP SR'!L20</f>
        <v>0</v>
      </c>
      <c r="M20" s="90">
        <f>'IOM - Slovenská pošta'!M20+'MS SR'!M20+'MV SR_Odbor živnost. podnik.'!M20+'Úrad geodézie, kartografie a ka'!M20+'IOM - MV SR'!M20+'GP SR'!M20</f>
        <v>0</v>
      </c>
      <c r="N20" s="90">
        <f>'IOM - Slovenská pošta'!N20+'MS SR'!N20+'MV SR_Odbor živnost. podnik.'!N20+'Úrad geodézie, kartografie a ka'!N20+'IOM - MV SR'!N20+'GP SR'!N20</f>
        <v>0</v>
      </c>
      <c r="O20" s="10">
        <f>SUM(C20:N20)</f>
        <v>135191</v>
      </c>
      <c r="Q20" s="27">
        <f t="shared" si="13"/>
        <v>-0.11905578138008721</v>
      </c>
      <c r="R20" s="27">
        <f t="shared" si="14"/>
        <v>3.6135201245274695E-2</v>
      </c>
      <c r="S20" s="27">
        <f t="shared" si="14"/>
        <v>-6.0950745788174721E-2</v>
      </c>
      <c r="T20" s="27">
        <f t="shared" si="14"/>
        <v>0.1021026168437893</v>
      </c>
      <c r="U20" s="27">
        <f t="shared" si="14"/>
        <v>-6.6048006635906487E-2</v>
      </c>
      <c r="V20" s="59">
        <f t="shared" si="14"/>
        <v>-0.31629197890646688</v>
      </c>
      <c r="W20" s="59">
        <f t="shared" si="14"/>
        <v>-0.10505804984980105</v>
      </c>
      <c r="X20" s="59">
        <f t="shared" si="14"/>
        <v>-1</v>
      </c>
      <c r="Y20" s="59" t="e">
        <f t="shared" si="14"/>
        <v>#DIV/0!</v>
      </c>
      <c r="Z20" s="59" t="e">
        <f t="shared" si="14"/>
        <v>#DIV/0!</v>
      </c>
      <c r="AA20" s="59" t="e">
        <f t="shared" si="14"/>
        <v>#DIV/0!</v>
      </c>
      <c r="AC20" s="27">
        <f t="shared" si="15"/>
        <v>0.15103816082431523</v>
      </c>
      <c r="AD20" s="27">
        <f t="shared" si="16"/>
        <v>0.13305619456916512</v>
      </c>
      <c r="AE20" s="27">
        <f t="shared" si="16"/>
        <v>0.13786420693685231</v>
      </c>
      <c r="AF20" s="27">
        <f t="shared" si="16"/>
        <v>0.12946128070655591</v>
      </c>
      <c r="AG20" s="27">
        <f t="shared" si="16"/>
        <v>0.14267961624664363</v>
      </c>
      <c r="AH20" s="27">
        <f t="shared" si="16"/>
        <v>0.13325591200597672</v>
      </c>
      <c r="AI20" s="27">
        <f t="shared" si="16"/>
        <v>9.110813589662034E-2</v>
      </c>
      <c r="AJ20" s="27">
        <f t="shared" si="16"/>
        <v>8.1536492813870751E-2</v>
      </c>
      <c r="AK20" s="27">
        <f t="shared" si="16"/>
        <v>0</v>
      </c>
      <c r="AL20" s="27">
        <f t="shared" si="16"/>
        <v>0</v>
      </c>
      <c r="AM20" s="27">
        <f t="shared" si="16"/>
        <v>0</v>
      </c>
      <c r="AN20" s="27">
        <f t="shared" si="16"/>
        <v>0</v>
      </c>
    </row>
    <row r="21" spans="2:40">
      <c r="B21" s="18" t="s">
        <v>16</v>
      </c>
      <c r="C21" s="84">
        <f>'IOM - Slovenská pošta'!C21+'MS SR'!C21+'MV SR_Odbor živnost. podnik.'!C21+'Úrad geodézie, kartografie a ka'!C21+'IOM - MV SR'!C21+'GP SR'!C21</f>
        <v>2231</v>
      </c>
      <c r="D21" s="84">
        <f>'IOM - Slovenská pošta'!D21+'MS SR'!D21+'MV SR_Odbor živnost. podnik.'!D21+'Úrad geodézie, kartografie a ka'!D21+'IOM - MV SR'!D21+'GP SR'!D21</f>
        <v>1639</v>
      </c>
      <c r="E21" s="84">
        <f>'IOM - Slovenská pošta'!E21+'MS SR'!E21+'MV SR_Odbor živnost. podnik.'!E21+'Úrad geodézie, kartografie a ka'!E21+'IOM - MV SR'!E21+'GP SR'!E21</f>
        <v>1586</v>
      </c>
      <c r="F21" s="84">
        <f>'IOM - Slovenská pošta'!F21+'MS SR'!F21+'MV SR_Odbor živnost. podnik.'!F21+'Úrad geodézie, kartografie a ka'!F21+'IOM - MV SR'!F21+'GP SR'!F21</f>
        <v>1579</v>
      </c>
      <c r="G21" s="84">
        <f>'IOM - Slovenská pošta'!G21+'MS SR'!G21+'MV SR_Odbor živnost. podnik.'!G21+'Úrad geodézie, kartografie a ka'!G21+'IOM - MV SR'!G21+'GP SR'!G21</f>
        <v>1621</v>
      </c>
      <c r="H21" s="84">
        <f>'IOM - Slovenská pošta'!H21+'MS SR'!H21+'MV SR_Odbor živnost. podnik.'!H21+'Úrad geodézie, kartografie a ka'!H21+'IOM - MV SR'!H21+'GP SR'!H21</f>
        <v>1414</v>
      </c>
      <c r="I21" s="90">
        <f>'IOM - Slovenská pošta'!I21+'MS SR'!I21+'MV SR_Odbor živnost. podnik.'!I21+'Úrad geodézie, kartografie a ka'!I21+'IOM - MV SR'!I21+'GP SR'!I21</f>
        <v>1497</v>
      </c>
      <c r="J21" s="90">
        <f>'IOM - Slovenská pošta'!J21+'MS SR'!J21+'MV SR_Odbor živnost. podnik.'!J21+'Úrad geodézie, kartografie a ka'!J21+'IOM - MV SR'!J21+'GP SR'!J21</f>
        <v>1364</v>
      </c>
      <c r="K21" s="90">
        <f>'IOM - Slovenská pošta'!K21+'MS SR'!K21+'MV SR_Odbor živnost. podnik.'!K21+'Úrad geodézie, kartografie a ka'!K21+'IOM - MV SR'!K21+'GP SR'!K21</f>
        <v>0</v>
      </c>
      <c r="L21" s="90">
        <f>'IOM - Slovenská pošta'!L21+'MS SR'!L21+'MV SR_Odbor živnost. podnik.'!L21+'Úrad geodézie, kartografie a ka'!L21+'IOM - MV SR'!L21+'GP SR'!L21</f>
        <v>0</v>
      </c>
      <c r="M21" s="90">
        <f>'IOM - Slovenská pošta'!M21+'MS SR'!M21+'MV SR_Odbor živnost. podnik.'!M21+'Úrad geodézie, kartografie a ka'!M21+'IOM - MV SR'!M21+'GP SR'!M21</f>
        <v>0</v>
      </c>
      <c r="N21" s="90">
        <f>'IOM - Slovenská pošta'!N21+'MS SR'!N21+'MV SR_Odbor živnost. podnik.'!N21+'Úrad geodézie, kartografie a ka'!N21+'IOM - MV SR'!N21+'GP SR'!N21</f>
        <v>0</v>
      </c>
      <c r="O21" s="10">
        <f>SUM(C21:N21)</f>
        <v>12931</v>
      </c>
      <c r="Q21" s="27">
        <f t="shared" si="13"/>
        <v>-0.26535186015239798</v>
      </c>
      <c r="R21" s="27">
        <f t="shared" si="14"/>
        <v>-3.2336790726052445E-2</v>
      </c>
      <c r="S21" s="27">
        <f t="shared" si="14"/>
        <v>-4.4136191677175418E-3</v>
      </c>
      <c r="T21" s="27">
        <f t="shared" si="14"/>
        <v>2.6599113362888005E-2</v>
      </c>
      <c r="U21" s="27">
        <f t="shared" si="14"/>
        <v>-0.12769895126465147</v>
      </c>
      <c r="V21" s="59">
        <f t="shared" si="14"/>
        <v>5.8698727015558783E-2</v>
      </c>
      <c r="W21" s="59">
        <f t="shared" si="14"/>
        <v>-8.8844355377421524E-2</v>
      </c>
      <c r="X21" s="59">
        <f t="shared" si="14"/>
        <v>-1</v>
      </c>
      <c r="Y21" s="59" t="e">
        <f t="shared" si="14"/>
        <v>#DIV/0!</v>
      </c>
      <c r="Z21" s="59" t="e">
        <f t="shared" si="14"/>
        <v>#DIV/0!</v>
      </c>
      <c r="AA21" s="59" t="e">
        <f t="shared" si="14"/>
        <v>#DIV/0!</v>
      </c>
      <c r="AC21" s="27">
        <f t="shared" si="15"/>
        <v>0.17253112674967133</v>
      </c>
      <c r="AD21" s="27">
        <f t="shared" si="16"/>
        <v>0.12674967133245688</v>
      </c>
      <c r="AE21" s="27">
        <f t="shared" si="16"/>
        <v>0.1226509937359833</v>
      </c>
      <c r="AF21" s="27">
        <f t="shared" si="16"/>
        <v>0.12210965895909055</v>
      </c>
      <c r="AG21" s="27">
        <f t="shared" si="16"/>
        <v>0.12535766762044698</v>
      </c>
      <c r="AH21" s="27">
        <f t="shared" si="16"/>
        <v>0.10934962493233315</v>
      </c>
      <c r="AI21" s="27">
        <f t="shared" si="16"/>
        <v>0.1157683087154899</v>
      </c>
      <c r="AJ21" s="27">
        <f t="shared" si="16"/>
        <v>0.10548294795452788</v>
      </c>
      <c r="AK21" s="27">
        <f t="shared" si="16"/>
        <v>0</v>
      </c>
      <c r="AL21" s="27">
        <f t="shared" si="16"/>
        <v>0</v>
      </c>
      <c r="AM21" s="27">
        <f t="shared" si="16"/>
        <v>0</v>
      </c>
      <c r="AN21" s="27">
        <f t="shared" si="16"/>
        <v>0</v>
      </c>
    </row>
    <row r="22" spans="2:40">
      <c r="B22" s="18" t="s">
        <v>17</v>
      </c>
      <c r="C22" s="84">
        <f>'IOM - Slovenská pošta'!C22+'MS SR'!C22+'MV SR_Odbor živnost. podnik.'!C22+'Úrad geodézie, kartografie a ka'!C22+'IOM - MV SR'!C22+'GP SR'!C22</f>
        <v>0</v>
      </c>
      <c r="D22" s="84">
        <f>'IOM - Slovenská pošta'!D22+'MS SR'!D22+'MV SR_Odbor živnost. podnik.'!D22+'Úrad geodézie, kartografie a ka'!D22+'IOM - MV SR'!D22+'GP SR'!D22</f>
        <v>0</v>
      </c>
      <c r="E22" s="84">
        <f>'IOM - Slovenská pošta'!E22+'MS SR'!E22+'MV SR_Odbor živnost. podnik.'!E22+'Úrad geodézie, kartografie a ka'!E22+'IOM - MV SR'!E22+'GP SR'!E22</f>
        <v>0</v>
      </c>
      <c r="F22" s="84">
        <f>'IOM - Slovenská pošta'!F22+'MS SR'!F22+'MV SR_Odbor živnost. podnik.'!F22+'Úrad geodézie, kartografie a ka'!F22+'IOM - MV SR'!F22+'GP SR'!F22</f>
        <v>0</v>
      </c>
      <c r="G22" s="84">
        <f>'IOM - Slovenská pošta'!G22+'MS SR'!G22+'MV SR_Odbor živnost. podnik.'!G22+'Úrad geodézie, kartografie a ka'!G22+'IOM - MV SR'!G22+'GP SR'!G22</f>
        <v>0</v>
      </c>
      <c r="H22" s="84">
        <f>'IOM - Slovenská pošta'!H22+'MS SR'!H22+'MV SR_Odbor živnost. podnik.'!H22+'Úrad geodézie, kartografie a ka'!H22+'IOM - MV SR'!H22+'GP SR'!H22</f>
        <v>0</v>
      </c>
      <c r="I22" s="90">
        <f>'IOM - Slovenská pošta'!I22+'MS SR'!I22+'MV SR_Odbor živnost. podnik.'!I22+'Úrad geodézie, kartografie a ka'!I22+'IOM - MV SR'!I22+'GP SR'!I22</f>
        <v>0</v>
      </c>
      <c r="J22" s="90">
        <f>'IOM - Slovenská pošta'!J22+'MS SR'!J22+'MV SR_Odbor živnost. podnik.'!J22+'Úrad geodézie, kartografie a ka'!J22+'IOM - MV SR'!J22+'GP SR'!J22</f>
        <v>0</v>
      </c>
      <c r="K22" s="90">
        <f>'IOM - Slovenská pošta'!K22+'MS SR'!K22+'MV SR_Odbor živnost. podnik.'!K22+'Úrad geodézie, kartografie a ka'!K22+'IOM - MV SR'!K22+'GP SR'!K22</f>
        <v>0</v>
      </c>
      <c r="L22" s="90">
        <f>'IOM - Slovenská pošta'!L22+'MS SR'!L22+'MV SR_Odbor živnost. podnik.'!L22+'Úrad geodézie, kartografie a ka'!L22+'IOM - MV SR'!L22+'GP SR'!L22</f>
        <v>0</v>
      </c>
      <c r="M22" s="90">
        <f>'IOM - Slovenská pošta'!M22+'MS SR'!M22+'MV SR_Odbor živnost. podnik.'!M22+'Úrad geodézie, kartografie a ka'!M22+'IOM - MV SR'!M22+'GP SR'!M22</f>
        <v>0</v>
      </c>
      <c r="N22" s="90">
        <f>'IOM - Slovenská pošta'!N22+'MS SR'!N22+'MV SR_Odbor živnost. podnik.'!N22+'Úrad geodézie, kartografie a ka'!N22+'IOM - MV SR'!N22+'GP SR'!N22</f>
        <v>0</v>
      </c>
      <c r="O22" s="10">
        <f>SUM(C22:N22)</f>
        <v>0</v>
      </c>
      <c r="Q22" s="27" t="e">
        <f t="shared" si="13"/>
        <v>#DIV/0!</v>
      </c>
      <c r="R22" s="27" t="e">
        <f t="shared" si="14"/>
        <v>#DIV/0!</v>
      </c>
      <c r="S22" s="27" t="e">
        <f t="shared" si="14"/>
        <v>#DIV/0!</v>
      </c>
      <c r="T22" s="27" t="e">
        <f t="shared" si="14"/>
        <v>#DIV/0!</v>
      </c>
      <c r="U22" s="27" t="e">
        <f t="shared" si="14"/>
        <v>#DIV/0!</v>
      </c>
      <c r="V22" s="59" t="e">
        <f t="shared" si="14"/>
        <v>#DIV/0!</v>
      </c>
      <c r="W22" s="59" t="e">
        <f t="shared" si="14"/>
        <v>#DIV/0!</v>
      </c>
      <c r="X22" s="59" t="e">
        <f t="shared" si="14"/>
        <v>#DIV/0!</v>
      </c>
      <c r="Y22" s="59" t="e">
        <f t="shared" si="14"/>
        <v>#DIV/0!</v>
      </c>
      <c r="Z22" s="59" t="e">
        <f t="shared" si="14"/>
        <v>#DIV/0!</v>
      </c>
      <c r="AA22" s="59" t="e">
        <f t="shared" si="14"/>
        <v>#DIV/0!</v>
      </c>
      <c r="AC22" s="27" t="e">
        <f t="shared" si="15"/>
        <v>#DIV/0!</v>
      </c>
      <c r="AD22" s="27" t="e">
        <f t="shared" si="16"/>
        <v>#DIV/0!</v>
      </c>
      <c r="AE22" s="27" t="e">
        <f t="shared" si="16"/>
        <v>#DIV/0!</v>
      </c>
      <c r="AF22" s="27" t="e">
        <f t="shared" si="16"/>
        <v>#DIV/0!</v>
      </c>
      <c r="AG22" s="27" t="e">
        <f t="shared" si="16"/>
        <v>#DIV/0!</v>
      </c>
      <c r="AH22" s="27" t="e">
        <f t="shared" si="16"/>
        <v>#DIV/0!</v>
      </c>
      <c r="AI22" s="27" t="e">
        <f t="shared" si="16"/>
        <v>#DIV/0!</v>
      </c>
      <c r="AJ22" s="27" t="e">
        <f t="shared" si="16"/>
        <v>#DIV/0!</v>
      </c>
      <c r="AK22" s="27" t="e">
        <f t="shared" si="16"/>
        <v>#DIV/0!</v>
      </c>
      <c r="AL22" s="27" t="e">
        <f t="shared" si="16"/>
        <v>#DIV/0!</v>
      </c>
      <c r="AM22" s="27" t="e">
        <f t="shared" si="16"/>
        <v>#DIV/0!</v>
      </c>
      <c r="AN22" s="27" t="e">
        <f t="shared" si="16"/>
        <v>#DIV/0!</v>
      </c>
    </row>
    <row r="23" spans="2:40">
      <c r="B23" s="19" t="s">
        <v>18</v>
      </c>
      <c r="C23" s="55">
        <f>'IS DCOM'!C23+'MS SR'!C23+'MV SR_Odbor živnost. podnik.'!C23+'Úrad geodézie, kartografie a ka'!C23+'IOM - MV SR'!C23+'GP SR'!C23</f>
        <v>73029</v>
      </c>
      <c r="D23" s="14">
        <f>'IS DCOM'!D23+'MS SR'!D23+'MV SR_Odbor živnost. podnik.'!D23+'Úrad geodézie, kartografie a ka'!D23+'IOM - MV SR'!D23+'GP SR'!D23</f>
        <v>67546</v>
      </c>
      <c r="E23" s="14">
        <f>'IS DCOM'!E23+'MS SR'!E23+'MV SR_Odbor živnost. podnik.'!E23+'Úrad geodézie, kartografie a ka'!E23+'IOM - MV SR'!E23+'GP SR'!E23</f>
        <v>72590</v>
      </c>
      <c r="F23" s="14">
        <f>'IS DCOM'!F23+'MS SR'!F23+'MV SR_Odbor živnost. podnik.'!F23+'Úrad geodézie, kartografie a ka'!F23+'IOM - MV SR'!F23+'GP SR'!F23</f>
        <v>65648</v>
      </c>
      <c r="G23" s="14">
        <f>'IS DCOM'!G23+'MS SR'!G23+'MV SR_Odbor živnost. podnik.'!G23+'Úrad geodézie, kartografie a ka'!G23+'IOM - MV SR'!G23+'GP SR'!G23</f>
        <v>68881</v>
      </c>
      <c r="H23" s="14">
        <f>'IS DCOM'!H23+'MS SR'!H23+'MV SR_Odbor živnost. podnik.'!H23+'Úrad geodézie, kartografie a ka'!H23+'IOM - MV SR'!H23+'GP SR'!H23</f>
        <v>64136</v>
      </c>
      <c r="I23" s="63">
        <f>'IS DCOM'!I23+'MS SR'!I23+'MV SR_Odbor živnost. podnik.'!I23+'Úrad geodézie, kartografie a ka'!I23+'IOM - MV SR'!I23+'GP SR'!I23</f>
        <v>0</v>
      </c>
      <c r="J23" s="63">
        <f>'IS DCOM'!J23+'MS SR'!J23+'MV SR_Odbor živnost. podnik.'!J23+'Úrad geodézie, kartografie a ka'!J23+'IOM - MV SR'!J23+'GP SR'!J23</f>
        <v>0</v>
      </c>
      <c r="K23" s="63">
        <f>'IS DCOM'!K23+'MS SR'!K23+'MV SR_Odbor živnost. podnik.'!K23+'Úrad geodézie, kartografie a ka'!K23+'IOM - MV SR'!K23+'GP SR'!K23</f>
        <v>0</v>
      </c>
      <c r="L23" s="63">
        <f>'IS DCOM'!L23+'MS SR'!L23+'MV SR_Odbor živnost. podnik.'!L23+'Úrad geodézie, kartografie a ka'!L23+'IOM - MV SR'!L23+'GP SR'!L23</f>
        <v>0</v>
      </c>
      <c r="M23" s="63">
        <f>'IS DCOM'!M23+'MS SR'!M23+'MV SR_Odbor živnost. podnik.'!M23+'Úrad geodézie, kartografie a ka'!M23+'IOM - MV SR'!M23+'GP SR'!M23</f>
        <v>0</v>
      </c>
      <c r="N23" s="63">
        <f>'IS DCOM'!N23+'MS SR'!N23+'MV SR_Odbor živnost. podnik.'!N23+'Úrad geodézie, kartografie a ka'!N23+'IOM - MV SR'!N23+'GP SR'!N23</f>
        <v>0</v>
      </c>
      <c r="O23" s="15">
        <f>SUM(C23:N23)</f>
        <v>411830</v>
      </c>
      <c r="Q23" s="28">
        <f t="shared" si="13"/>
        <v>-7.5079762833942687E-2</v>
      </c>
      <c r="R23" s="28">
        <f t="shared" si="14"/>
        <v>7.4675036271577788E-2</v>
      </c>
      <c r="S23" s="28">
        <f t="shared" si="14"/>
        <v>-9.5633007301281214E-2</v>
      </c>
      <c r="T23" s="28">
        <f t="shared" si="14"/>
        <v>4.9247501827930806E-2</v>
      </c>
      <c r="U23" s="28">
        <f t="shared" si="14"/>
        <v>-6.8886920921589434E-2</v>
      </c>
      <c r="V23" s="60">
        <f t="shared" si="14"/>
        <v>-1</v>
      </c>
      <c r="W23" s="60" t="e">
        <f t="shared" si="14"/>
        <v>#DIV/0!</v>
      </c>
      <c r="X23" s="60" t="e">
        <f t="shared" si="14"/>
        <v>#DIV/0!</v>
      </c>
      <c r="Y23" s="60" t="e">
        <f t="shared" si="14"/>
        <v>#DIV/0!</v>
      </c>
      <c r="Z23" s="60" t="e">
        <f t="shared" si="14"/>
        <v>#DIV/0!</v>
      </c>
      <c r="AA23" s="60" t="e">
        <f t="shared" si="14"/>
        <v>#DIV/0!</v>
      </c>
      <c r="AC23" s="28">
        <f t="shared" si="15"/>
        <v>0.17732802369909914</v>
      </c>
      <c r="AD23" s="28">
        <f t="shared" si="16"/>
        <v>0.164014277735959</v>
      </c>
      <c r="AE23" s="28">
        <f t="shared" si="16"/>
        <v>0.1762620498749484</v>
      </c>
      <c r="AF23" s="28">
        <f t="shared" si="16"/>
        <v>0.15940557997231866</v>
      </c>
      <c r="AG23" s="28">
        <f t="shared" si="16"/>
        <v>0.16725590656338782</v>
      </c>
      <c r="AH23" s="28">
        <f t="shared" si="16"/>
        <v>0.15573416215428695</v>
      </c>
      <c r="AI23" s="28">
        <f t="shared" si="16"/>
        <v>0</v>
      </c>
      <c r="AJ23" s="28">
        <f t="shared" si="16"/>
        <v>0</v>
      </c>
      <c r="AK23" s="28">
        <f t="shared" si="16"/>
        <v>0</v>
      </c>
      <c r="AL23" s="28">
        <f t="shared" si="16"/>
        <v>0</v>
      </c>
      <c r="AM23" s="28">
        <f t="shared" si="16"/>
        <v>0</v>
      </c>
      <c r="AN23" s="28">
        <f t="shared" si="16"/>
        <v>0</v>
      </c>
    </row>
    <row r="24" spans="2:40">
      <c r="B24" s="42"/>
      <c r="C24" s="43">
        <f>SUM(C19:C23)</f>
        <v>95679</v>
      </c>
      <c r="D24" s="43">
        <f t="shared" ref="D24:N24" si="17">SUM(D19:D23)</f>
        <v>87173</v>
      </c>
      <c r="E24" s="43">
        <f t="shared" si="17"/>
        <v>92814</v>
      </c>
      <c r="F24" s="43">
        <f t="shared" si="17"/>
        <v>84729</v>
      </c>
      <c r="G24" s="43">
        <f t="shared" si="17"/>
        <v>89791</v>
      </c>
      <c r="H24" s="43">
        <f t="shared" si="17"/>
        <v>83565</v>
      </c>
      <c r="I24" s="43">
        <f t="shared" si="17"/>
        <v>13814</v>
      </c>
      <c r="J24" s="43">
        <f t="shared" si="17"/>
        <v>12387</v>
      </c>
      <c r="K24" s="43">
        <f t="shared" si="17"/>
        <v>0</v>
      </c>
      <c r="L24" s="43">
        <f t="shared" si="17"/>
        <v>0</v>
      </c>
      <c r="M24" s="43">
        <f t="shared" si="17"/>
        <v>0</v>
      </c>
      <c r="N24" s="76">
        <f t="shared" si="17"/>
        <v>0</v>
      </c>
      <c r="O24" s="43">
        <f>SUM(O20:O23)</f>
        <v>559952</v>
      </c>
      <c r="P24" s="10"/>
      <c r="Q24" s="28">
        <f t="shared" si="13"/>
        <v>-8.8901430825991112E-2</v>
      </c>
      <c r="R24" s="28">
        <f t="shared" si="14"/>
        <v>6.4710403450609633E-2</v>
      </c>
      <c r="S24" s="28">
        <f t="shared" si="14"/>
        <v>-8.7109703277522765E-2</v>
      </c>
      <c r="T24" s="28">
        <f t="shared" si="14"/>
        <v>5.9743417247931641E-2</v>
      </c>
      <c r="U24" s="28">
        <f t="shared" si="14"/>
        <v>-6.9338797875065472E-2</v>
      </c>
      <c r="V24" s="60">
        <f t="shared" si="14"/>
        <v>-0.83469155747023271</v>
      </c>
      <c r="W24" s="60">
        <f t="shared" si="14"/>
        <v>-0.10330099898653544</v>
      </c>
      <c r="X24" s="60">
        <f t="shared" si="14"/>
        <v>-1</v>
      </c>
      <c r="Y24" s="60" t="e">
        <f t="shared" si="14"/>
        <v>#DIV/0!</v>
      </c>
      <c r="Z24" s="60" t="e">
        <f t="shared" si="14"/>
        <v>#DIV/0!</v>
      </c>
      <c r="AA24" s="60" t="e">
        <f t="shared" si="14"/>
        <v>#DIV/0!</v>
      </c>
      <c r="AC24" s="28">
        <f t="shared" si="15"/>
        <v>0.17087000314312656</v>
      </c>
      <c r="AD24" s="28">
        <f t="shared" si="16"/>
        <v>0.155679415378461</v>
      </c>
      <c r="AE24" s="28">
        <f t="shared" si="16"/>
        <v>0.16575349315655627</v>
      </c>
      <c r="AF24" s="28">
        <f t="shared" si="16"/>
        <v>0.15131475555047574</v>
      </c>
      <c r="AG24" s="28">
        <f t="shared" si="16"/>
        <v>0.16035481612709662</v>
      </c>
      <c r="AH24" s="28">
        <f t="shared" si="16"/>
        <v>0.14923600594336658</v>
      </c>
      <c r="AI24" s="28">
        <f t="shared" si="16"/>
        <v>2.4669971711861017E-2</v>
      </c>
      <c r="AJ24" s="28">
        <f t="shared" si="16"/>
        <v>2.2121538989056205E-2</v>
      </c>
      <c r="AK24" s="28">
        <f t="shared" si="16"/>
        <v>0</v>
      </c>
      <c r="AL24" s="28">
        <f t="shared" si="16"/>
        <v>0</v>
      </c>
      <c r="AM24" s="28">
        <f t="shared" si="16"/>
        <v>0</v>
      </c>
      <c r="AN24" s="28">
        <f t="shared" si="16"/>
        <v>0</v>
      </c>
    </row>
    <row r="25" spans="2:40">
      <c r="B25" s="4"/>
      <c r="L25" s="1"/>
      <c r="Q25" s="1"/>
      <c r="R25" s="1"/>
    </row>
    <row r="26" spans="2:40">
      <c r="B26" s="40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65</v>
      </c>
      <c r="Q26" s="1"/>
      <c r="R26" s="1"/>
    </row>
    <row r="27" spans="2:40">
      <c r="B27" s="4" t="s">
        <v>14</v>
      </c>
      <c r="C27" s="7" t="e">
        <f t="shared" ref="C27:O32" si="18">(C11/C3)-1</f>
        <v>#DIV/0!</v>
      </c>
      <c r="D27" s="7" t="e">
        <f t="shared" si="18"/>
        <v>#DIV/0!</v>
      </c>
      <c r="E27" s="7" t="e">
        <f t="shared" si="18"/>
        <v>#DIV/0!</v>
      </c>
      <c r="F27" s="7" t="e">
        <f t="shared" si="18"/>
        <v>#DIV/0!</v>
      </c>
      <c r="G27" s="7" t="e">
        <f t="shared" si="18"/>
        <v>#DIV/0!</v>
      </c>
      <c r="H27" s="7" t="e">
        <f t="shared" si="18"/>
        <v>#DIV/0!</v>
      </c>
      <c r="I27" s="7" t="e">
        <f t="shared" si="18"/>
        <v>#DIV/0!</v>
      </c>
      <c r="J27" s="9" t="e">
        <f t="shared" si="18"/>
        <v>#DIV/0!</v>
      </c>
      <c r="K27" s="9" t="e">
        <f t="shared" si="18"/>
        <v>#DIV/0!</v>
      </c>
      <c r="L27" s="9" t="e">
        <f t="shared" si="18"/>
        <v>#DIV/0!</v>
      </c>
      <c r="M27" s="9" t="e">
        <f t="shared" si="18"/>
        <v>#DIV/0!</v>
      </c>
      <c r="N27" s="66" t="e">
        <f t="shared" si="18"/>
        <v>#DIV/0!</v>
      </c>
      <c r="O27" s="9" t="e">
        <f t="shared" si="18"/>
        <v>#DIV/0!</v>
      </c>
      <c r="P27" s="9" t="e">
        <f t="shared" ref="P27:P32" si="19">(SUM(J11:N11)/SUM(J3:N3))-1</f>
        <v>#DIV/0!</v>
      </c>
      <c r="Q27" s="1"/>
      <c r="R27" s="1"/>
    </row>
    <row r="28" spans="2:40">
      <c r="B28" s="5" t="s">
        <v>15</v>
      </c>
      <c r="C28" s="7">
        <f t="shared" si="18"/>
        <v>0.10037651537092973</v>
      </c>
      <c r="D28" s="7">
        <f t="shared" si="18"/>
        <v>6.3428728673637913E-2</v>
      </c>
      <c r="E28" s="7">
        <f t="shared" si="18"/>
        <v>-0.15166156456312474</v>
      </c>
      <c r="F28" s="7">
        <f t="shared" si="18"/>
        <v>0.10457158499863128</v>
      </c>
      <c r="G28" s="7">
        <f t="shared" si="18"/>
        <v>-0.10611913775786141</v>
      </c>
      <c r="H28" s="7">
        <f t="shared" si="18"/>
        <v>-0.12841041585697632</v>
      </c>
      <c r="I28" s="7">
        <f t="shared" si="18"/>
        <v>-6.65774207942883E-2</v>
      </c>
      <c r="J28" s="9">
        <f t="shared" si="18"/>
        <v>-6.9300706064416295E-2</v>
      </c>
      <c r="K28" s="9">
        <f t="shared" si="18"/>
        <v>-0.15851074077641847</v>
      </c>
      <c r="L28" s="9">
        <f t="shared" si="18"/>
        <v>-0.30034492881256425</v>
      </c>
      <c r="M28" s="9">
        <f t="shared" si="18"/>
        <v>-0.17597246750894358</v>
      </c>
      <c r="N28" s="66">
        <f t="shared" si="18"/>
        <v>-0.21681286549707601</v>
      </c>
      <c r="O28" s="9">
        <f t="shared" si="18"/>
        <v>-9.5596183001872781E-2</v>
      </c>
      <c r="P28" s="9">
        <f t="shared" si="19"/>
        <v>-0.19088009344534795</v>
      </c>
      <c r="Q28" s="1"/>
      <c r="R28" s="1"/>
    </row>
    <row r="29" spans="2:40">
      <c r="B29" s="4" t="s">
        <v>16</v>
      </c>
      <c r="C29" s="7">
        <f t="shared" si="18"/>
        <v>0.10102533172496986</v>
      </c>
      <c r="D29" s="7">
        <f t="shared" si="18"/>
        <v>1.8782608695652181E-2</v>
      </c>
      <c r="E29" s="7">
        <f t="shared" si="18"/>
        <v>-0.12510638297872345</v>
      </c>
      <c r="F29" s="7">
        <f t="shared" si="18"/>
        <v>0.1888930865130336</v>
      </c>
      <c r="G29" s="7">
        <f t="shared" si="18"/>
        <v>-0.15844970076944997</v>
      </c>
      <c r="H29" s="7">
        <f t="shared" si="18"/>
        <v>-0.11404335532516496</v>
      </c>
      <c r="I29" s="7">
        <f t="shared" si="18"/>
        <v>-0.10528109028960819</v>
      </c>
      <c r="J29" s="9">
        <f t="shared" si="18"/>
        <v>-6.0935441370223997E-2</v>
      </c>
      <c r="K29" s="9">
        <f t="shared" si="18"/>
        <v>-0.34692577253902512</v>
      </c>
      <c r="L29" s="9">
        <f t="shared" si="18"/>
        <v>-0.38963360142984804</v>
      </c>
      <c r="M29" s="9">
        <f t="shared" si="18"/>
        <v>-0.33198789101917259</v>
      </c>
      <c r="N29" s="66">
        <f t="shared" si="18"/>
        <v>-0.43284896521356231</v>
      </c>
      <c r="O29" s="9">
        <f t="shared" si="18"/>
        <v>-0.14502529510961215</v>
      </c>
      <c r="P29" s="9">
        <f t="shared" si="19"/>
        <v>-0.30806713589604762</v>
      </c>
      <c r="R29" s="1"/>
    </row>
    <row r="30" spans="2:40">
      <c r="B30" s="4" t="s">
        <v>17</v>
      </c>
      <c r="C30" s="7" t="e">
        <f t="shared" si="18"/>
        <v>#DIV/0!</v>
      </c>
      <c r="D30" s="7" t="e">
        <f t="shared" si="18"/>
        <v>#DIV/0!</v>
      </c>
      <c r="E30" s="7" t="e">
        <f t="shared" si="18"/>
        <v>#DIV/0!</v>
      </c>
      <c r="F30" s="7" t="e">
        <f t="shared" si="18"/>
        <v>#DIV/0!</v>
      </c>
      <c r="G30" s="7" t="e">
        <f t="shared" si="18"/>
        <v>#DIV/0!</v>
      </c>
      <c r="H30" s="7" t="e">
        <f t="shared" si="18"/>
        <v>#DIV/0!</v>
      </c>
      <c r="I30" s="7" t="e">
        <f t="shared" si="18"/>
        <v>#DIV/0!</v>
      </c>
      <c r="J30" s="9" t="e">
        <f t="shared" si="18"/>
        <v>#DIV/0!</v>
      </c>
      <c r="K30" s="9" t="e">
        <f t="shared" si="18"/>
        <v>#DIV/0!</v>
      </c>
      <c r="L30" s="9" t="e">
        <f t="shared" si="18"/>
        <v>#DIV/0!</v>
      </c>
      <c r="M30" s="9" t="e">
        <f t="shared" si="18"/>
        <v>#DIV/0!</v>
      </c>
      <c r="N30" s="66" t="e">
        <f t="shared" si="18"/>
        <v>#DIV/0!</v>
      </c>
      <c r="O30" s="9" t="e">
        <f t="shared" si="18"/>
        <v>#DIV/0!</v>
      </c>
      <c r="P30" s="9" t="e">
        <f t="shared" si="19"/>
        <v>#DIV/0!</v>
      </c>
      <c r="R30" s="1"/>
    </row>
    <row r="31" spans="2:40">
      <c r="B31" s="12" t="s">
        <v>18</v>
      </c>
      <c r="C31" s="37">
        <f t="shared" si="18"/>
        <v>8.601298907017263E-2</v>
      </c>
      <c r="D31" s="37">
        <f t="shared" si="18"/>
        <v>-7.3430352199209681E-3</v>
      </c>
      <c r="E31" s="37">
        <f t="shared" si="18"/>
        <v>-8.0403509009802976E-2</v>
      </c>
      <c r="F31" s="37">
        <f t="shared" si="18"/>
        <v>9.1399078822722357E-2</v>
      </c>
      <c r="G31" s="37">
        <f t="shared" si="18"/>
        <v>-7.1323118379749695E-2</v>
      </c>
      <c r="H31" s="37">
        <f t="shared" si="18"/>
        <v>-5.3431441913117328E-2</v>
      </c>
      <c r="I31" s="37">
        <f t="shared" si="18"/>
        <v>2.1013256106600542E-2</v>
      </c>
      <c r="J31" s="38">
        <f t="shared" si="18"/>
        <v>1.4009578932588695E-2</v>
      </c>
      <c r="K31" s="38">
        <f t="shared" si="18"/>
        <v>6.0491757474154806E-2</v>
      </c>
      <c r="L31" s="38">
        <f t="shared" si="18"/>
        <v>1.4236331569664973E-2</v>
      </c>
      <c r="M31" s="38">
        <f t="shared" si="18"/>
        <v>4.6097623849454816E-3</v>
      </c>
      <c r="N31" s="67">
        <f t="shared" si="18"/>
        <v>-3.1434671546761273E-2</v>
      </c>
      <c r="O31" s="38">
        <f t="shared" si="18"/>
        <v>2.6249083375411431E-3</v>
      </c>
      <c r="P31" s="38">
        <f t="shared" si="19"/>
        <v>1.4030792854648144E-2</v>
      </c>
      <c r="Q31" s="1"/>
      <c r="R31" s="1"/>
    </row>
    <row r="32" spans="2:40">
      <c r="B32" s="4"/>
      <c r="C32" s="37">
        <f t="shared" si="18"/>
        <v>9.0108121492241677E-2</v>
      </c>
      <c r="D32" s="37">
        <f t="shared" si="18"/>
        <v>1.0203196495565336E-2</v>
      </c>
      <c r="E32" s="37">
        <f t="shared" si="18"/>
        <v>-0.10042053433725129</v>
      </c>
      <c r="F32" s="37">
        <f t="shared" si="18"/>
        <v>9.7772493618211609E-2</v>
      </c>
      <c r="G32" s="37">
        <f t="shared" si="18"/>
        <v>-8.3489643210100661E-2</v>
      </c>
      <c r="H32" s="37">
        <f t="shared" si="18"/>
        <v>-7.4741672775473722E-2</v>
      </c>
      <c r="I32" s="37">
        <f t="shared" si="18"/>
        <v>-6.9821008685637675E-3</v>
      </c>
      <c r="J32" s="38">
        <f t="shared" si="18"/>
        <v>-8.199241570154725E-3</v>
      </c>
      <c r="K32" s="38">
        <f t="shared" si="18"/>
        <v>-5.4685642471383744E-3</v>
      </c>
      <c r="L32" s="38">
        <f t="shared" si="18"/>
        <v>-8.3599385124748737E-2</v>
      </c>
      <c r="M32" s="38">
        <f t="shared" si="18"/>
        <v>-5.0207136028482591E-2</v>
      </c>
      <c r="N32" s="67">
        <f t="shared" si="18"/>
        <v>-9.410091828462841E-2</v>
      </c>
      <c r="O32" s="38">
        <f t="shared" si="18"/>
        <v>-2.7196919594430158E-2</v>
      </c>
      <c r="P32" s="38">
        <f t="shared" si="19"/>
        <v>-4.8070164371710744E-2</v>
      </c>
      <c r="Q32" s="1"/>
      <c r="R32" s="1"/>
    </row>
    <row r="33" spans="2:18">
      <c r="B33" s="4"/>
      <c r="L33" s="1"/>
      <c r="Q33" s="1"/>
      <c r="R33" s="1"/>
    </row>
    <row r="34" spans="2:18">
      <c r="B34" s="39" t="s">
        <v>60</v>
      </c>
      <c r="C34" s="39" t="s">
        <v>46</v>
      </c>
      <c r="D34" s="39" t="s">
        <v>47</v>
      </c>
      <c r="E34" s="39" t="s">
        <v>48</v>
      </c>
      <c r="F34" s="39" t="s">
        <v>49</v>
      </c>
      <c r="G34" s="39" t="s">
        <v>50</v>
      </c>
      <c r="H34" s="39" t="s">
        <v>51</v>
      </c>
      <c r="I34" s="45"/>
      <c r="J34" s="45"/>
      <c r="K34" s="45"/>
      <c r="L34" s="45"/>
      <c r="M34" s="45"/>
      <c r="N34" s="69"/>
      <c r="O34" s="39" t="s">
        <v>61</v>
      </c>
      <c r="Q34" s="1"/>
      <c r="R34" s="1"/>
    </row>
    <row r="35" spans="2:18">
      <c r="B35" s="5" t="s">
        <v>14</v>
      </c>
      <c r="C35" s="9" t="e">
        <f t="shared" ref="C35:H40" si="20">(C19/C11)-1</f>
        <v>#DIV/0!</v>
      </c>
      <c r="D35" s="9" t="e">
        <f t="shared" si="20"/>
        <v>#DIV/0!</v>
      </c>
      <c r="E35" s="9" t="e">
        <f t="shared" si="20"/>
        <v>#DIV/0!</v>
      </c>
      <c r="F35" s="9" t="e">
        <f t="shared" si="20"/>
        <v>#DIV/0!</v>
      </c>
      <c r="G35" s="9" t="e">
        <f t="shared" si="20"/>
        <v>#DIV/0!</v>
      </c>
      <c r="H35" s="9" t="e">
        <f t="shared" si="20"/>
        <v>#DIV/0!</v>
      </c>
      <c r="I35" s="57"/>
      <c r="J35" s="57"/>
      <c r="K35" s="57"/>
      <c r="L35" s="57"/>
      <c r="M35" s="57"/>
      <c r="N35" s="71"/>
      <c r="O35" s="9" t="e">
        <f t="shared" ref="O35:O40" si="21">(SUM(C19:H19)/SUM(C11:H11))-1</f>
        <v>#DIV/0!</v>
      </c>
      <c r="Q35" s="1"/>
      <c r="R35" s="1"/>
    </row>
    <row r="36" spans="2:18">
      <c r="B36" s="5" t="s">
        <v>15</v>
      </c>
      <c r="C36" s="9">
        <f t="shared" si="20"/>
        <v>-0.23222410227486368</v>
      </c>
      <c r="D36" s="9">
        <f t="shared" si="20"/>
        <v>-0.22422046836589471</v>
      </c>
      <c r="E36" s="9">
        <f t="shared" si="20"/>
        <v>-0.18968740489543934</v>
      </c>
      <c r="F36" s="9">
        <f t="shared" si="20"/>
        <v>-0.27707558859975212</v>
      </c>
      <c r="G36" s="9">
        <f t="shared" si="20"/>
        <v>-0.16638575565063318</v>
      </c>
      <c r="H36" s="9">
        <f t="shared" si="20"/>
        <v>-0.19669134040845448</v>
      </c>
      <c r="I36" s="57"/>
      <c r="J36" s="57"/>
      <c r="K36" s="57"/>
      <c r="L36" s="57"/>
      <c r="M36" s="57"/>
      <c r="N36" s="71"/>
      <c r="O36" s="9">
        <f t="shared" si="21"/>
        <v>-0.21540004769988352</v>
      </c>
      <c r="Q36" s="1"/>
      <c r="R36" s="1"/>
    </row>
    <row r="37" spans="2:18">
      <c r="B37" s="4" t="s">
        <v>16</v>
      </c>
      <c r="C37" s="9">
        <f t="shared" si="20"/>
        <v>-0.38893453848260751</v>
      </c>
      <c r="D37" s="9">
        <f t="shared" si="20"/>
        <v>-0.44042335268009558</v>
      </c>
      <c r="E37" s="9">
        <f t="shared" si="20"/>
        <v>-0.4857328145265889</v>
      </c>
      <c r="F37" s="9">
        <f t="shared" si="20"/>
        <v>-0.49825230378137908</v>
      </c>
      <c r="G37" s="9">
        <f t="shared" si="20"/>
        <v>-0.45106671181848967</v>
      </c>
      <c r="H37" s="9">
        <f t="shared" si="20"/>
        <v>-0.49858156028368794</v>
      </c>
      <c r="I37" s="57"/>
      <c r="J37" s="57"/>
      <c r="K37" s="57"/>
      <c r="L37" s="57"/>
      <c r="M37" s="57"/>
      <c r="N37" s="71"/>
      <c r="O37" s="9">
        <f t="shared" si="21"/>
        <v>-0.45813603099440381</v>
      </c>
      <c r="Q37" s="1"/>
      <c r="R37" s="1"/>
    </row>
    <row r="38" spans="2:18">
      <c r="B38" s="4" t="s">
        <v>17</v>
      </c>
      <c r="C38" s="9" t="e">
        <f t="shared" si="20"/>
        <v>#DIV/0!</v>
      </c>
      <c r="D38" s="9" t="e">
        <f t="shared" si="20"/>
        <v>#DIV/0!</v>
      </c>
      <c r="E38" s="9" t="e">
        <f t="shared" si="20"/>
        <v>#DIV/0!</v>
      </c>
      <c r="F38" s="9" t="e">
        <f t="shared" si="20"/>
        <v>#DIV/0!</v>
      </c>
      <c r="G38" s="9" t="e">
        <f t="shared" si="20"/>
        <v>#DIV/0!</v>
      </c>
      <c r="H38" s="9" t="e">
        <f t="shared" si="20"/>
        <v>#DIV/0!</v>
      </c>
      <c r="I38" s="57"/>
      <c r="J38" s="57"/>
      <c r="K38" s="57"/>
      <c r="L38" s="57"/>
      <c r="M38" s="57"/>
      <c r="N38" s="71"/>
      <c r="O38" s="9" t="e">
        <f t="shared" si="21"/>
        <v>#DIV/0!</v>
      </c>
      <c r="Q38" s="1"/>
      <c r="R38" s="1"/>
    </row>
    <row r="39" spans="2:18">
      <c r="B39" s="12" t="s">
        <v>18</v>
      </c>
      <c r="C39" s="38">
        <f t="shared" si="20"/>
        <v>-3.165110851808639E-2</v>
      </c>
      <c r="D39" s="38">
        <f t="shared" si="20"/>
        <v>7.3824402320621374E-3</v>
      </c>
      <c r="E39" s="38">
        <f t="shared" si="20"/>
        <v>7.028589121684381E-2</v>
      </c>
      <c r="F39" s="38">
        <f t="shared" si="20"/>
        <v>-1.7569064080692032E-2</v>
      </c>
      <c r="G39" s="38">
        <f t="shared" si="20"/>
        <v>6.3126051457764287E-2</v>
      </c>
      <c r="H39" s="38">
        <f t="shared" si="20"/>
        <v>-4.122940771967587E-2</v>
      </c>
      <c r="I39" s="58"/>
      <c r="J39" s="58"/>
      <c r="K39" s="58"/>
      <c r="L39" s="58"/>
      <c r="M39" s="58"/>
      <c r="N39" s="72"/>
      <c r="O39" s="70">
        <f t="shared" si="21"/>
        <v>7.4193303766907359E-3</v>
      </c>
      <c r="Q39" s="1"/>
      <c r="R39" s="1"/>
    </row>
    <row r="40" spans="2:18">
      <c r="C40" s="38">
        <f t="shared" si="20"/>
        <v>-9.4480513334973759E-2</v>
      </c>
      <c r="D40" s="38">
        <f t="shared" si="20"/>
        <v>-6.4336084665171156E-2</v>
      </c>
      <c r="E40" s="38">
        <f t="shared" si="20"/>
        <v>-1.1649699706095307E-2</v>
      </c>
      <c r="F40" s="38">
        <f t="shared" si="20"/>
        <v>-0.10034084031471979</v>
      </c>
      <c r="G40" s="38">
        <f t="shared" si="20"/>
        <v>-1.2015448433700504E-2</v>
      </c>
      <c r="H40" s="38">
        <f t="shared" si="20"/>
        <v>-9.3064901237247644E-2</v>
      </c>
      <c r="I40" s="58"/>
      <c r="J40" s="58"/>
      <c r="K40" s="58"/>
      <c r="L40" s="58"/>
      <c r="M40" s="58"/>
      <c r="N40" s="72"/>
      <c r="O40" s="70">
        <f t="shared" si="21"/>
        <v>-6.3494514325217244E-2</v>
      </c>
      <c r="Q40" s="1"/>
      <c r="R40" s="1"/>
    </row>
    <row r="41" spans="2:18">
      <c r="L41" s="1"/>
      <c r="Q41" s="1"/>
      <c r="R41" s="1"/>
    </row>
    <row r="42" spans="2:18">
      <c r="L42" s="1"/>
      <c r="Q42" s="1"/>
      <c r="R42" s="1"/>
    </row>
    <row r="43" spans="2:18">
      <c r="L43" s="1"/>
      <c r="Q43" s="1"/>
      <c r="R43" s="1"/>
    </row>
    <row r="44" spans="2:18">
      <c r="L44" s="1"/>
      <c r="R44" s="1"/>
    </row>
    <row r="45" spans="2:18">
      <c r="L45" s="1"/>
      <c r="Q45" s="1"/>
      <c r="R45" s="1"/>
    </row>
    <row r="46" spans="2:18">
      <c r="L46" s="1"/>
      <c r="Q46" s="1"/>
      <c r="R46" s="1"/>
    </row>
    <row r="47" spans="2:18">
      <c r="Q47" s="1"/>
      <c r="R47" s="1"/>
    </row>
    <row r="48" spans="2:18">
      <c r="Q48" s="1"/>
      <c r="R48" s="1"/>
    </row>
    <row r="49" spans="17:18">
      <c r="Q49" s="1"/>
      <c r="R49" s="1"/>
    </row>
    <row r="50" spans="17:18">
      <c r="Q50" s="1"/>
      <c r="R50" s="1"/>
    </row>
    <row r="51" spans="17:18">
      <c r="Q51" s="1"/>
    </row>
    <row r="52" spans="17:18">
      <c r="Q52" s="1"/>
    </row>
    <row r="53" spans="17:18">
      <c r="Q53" s="1"/>
    </row>
    <row r="54" spans="17:18">
      <c r="Q54" s="1"/>
    </row>
    <row r="55" spans="17:18">
      <c r="Q55" s="1"/>
    </row>
    <row r="56" spans="17:18">
      <c r="Q5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X36"/>
  <sheetViews>
    <sheetView tabSelected="1" workbookViewId="0">
      <pane xSplit="2" ySplit="2" topLeftCell="AL3" activePane="bottomRight" state="frozen"/>
      <selection pane="topRight" activeCell="C1" sqref="C1"/>
      <selection pane="bottomLeft" activeCell="A3" sqref="A3"/>
      <selection pane="bottomRight" activeCell="AQ45" sqref="AQ45"/>
    </sheetView>
  </sheetViews>
  <sheetFormatPr defaultColWidth="11.5703125" defaultRowHeight="15"/>
  <cols>
    <col min="2" max="2" width="16.28515625" customWidth="1"/>
  </cols>
  <sheetData>
    <row r="2" spans="2:50">
      <c r="C2" s="278">
        <v>42766</v>
      </c>
      <c r="D2" s="278">
        <v>42794</v>
      </c>
      <c r="E2" s="278">
        <v>42825</v>
      </c>
      <c r="F2" s="278">
        <v>42855</v>
      </c>
      <c r="G2" s="278">
        <v>42886</v>
      </c>
      <c r="H2" s="278">
        <v>42916</v>
      </c>
      <c r="I2" s="278">
        <v>42947</v>
      </c>
      <c r="J2" s="278">
        <v>42978</v>
      </c>
      <c r="K2" s="278">
        <v>43008</v>
      </c>
      <c r="L2" s="278">
        <v>43039</v>
      </c>
      <c r="M2" s="278">
        <v>43069</v>
      </c>
      <c r="N2" s="278">
        <v>43100</v>
      </c>
      <c r="O2" s="278">
        <v>43131</v>
      </c>
      <c r="P2" s="278">
        <v>43159</v>
      </c>
      <c r="Q2" s="278">
        <v>43190</v>
      </c>
      <c r="R2" s="278">
        <v>43220</v>
      </c>
      <c r="S2" s="278">
        <v>43251</v>
      </c>
      <c r="T2" s="278">
        <v>43281</v>
      </c>
      <c r="U2" s="278">
        <v>43312</v>
      </c>
      <c r="V2" s="278">
        <v>43343</v>
      </c>
      <c r="W2" s="278">
        <v>43373</v>
      </c>
      <c r="X2" s="278">
        <v>43404</v>
      </c>
      <c r="Y2" s="278">
        <v>43434</v>
      </c>
      <c r="Z2" s="278">
        <v>43465</v>
      </c>
      <c r="AA2" s="278">
        <v>43496</v>
      </c>
      <c r="AB2" s="278">
        <v>43524</v>
      </c>
      <c r="AC2" s="278">
        <v>43555</v>
      </c>
      <c r="AD2" s="278">
        <v>43585</v>
      </c>
      <c r="AE2" s="278">
        <v>43616</v>
      </c>
      <c r="AF2" s="278">
        <v>43646</v>
      </c>
      <c r="AG2" s="278">
        <v>43677</v>
      </c>
      <c r="AH2" s="278">
        <v>43708</v>
      </c>
      <c r="AI2" s="278">
        <v>43738</v>
      </c>
      <c r="AJ2" s="278">
        <v>43769</v>
      </c>
      <c r="AK2" s="278">
        <v>43799</v>
      </c>
      <c r="AL2" s="278">
        <v>43830</v>
      </c>
      <c r="AM2" s="278">
        <v>43861</v>
      </c>
      <c r="AN2" s="278">
        <v>43890</v>
      </c>
      <c r="AO2" s="278">
        <v>43921</v>
      </c>
      <c r="AP2" s="278">
        <v>43951</v>
      </c>
      <c r="AQ2" s="278">
        <v>43982</v>
      </c>
      <c r="AR2" s="278">
        <v>44012</v>
      </c>
      <c r="AS2" s="278">
        <v>44043</v>
      </c>
      <c r="AT2" s="278">
        <v>44074</v>
      </c>
      <c r="AU2" s="278">
        <v>44104</v>
      </c>
      <c r="AV2" s="278">
        <v>44135</v>
      </c>
      <c r="AW2" s="278">
        <v>44165</v>
      </c>
      <c r="AX2" s="278">
        <v>44196</v>
      </c>
    </row>
    <row r="3" spans="2:50" s="94" customFormat="1">
      <c r="B3" s="94" t="s">
        <v>62</v>
      </c>
      <c r="C3" s="94">
        <f>pošta_notári!C8</f>
        <v>60201</v>
      </c>
      <c r="D3" s="94">
        <f>pošta_notári!D8</f>
        <v>54391</v>
      </c>
      <c r="E3" s="94">
        <f>pošta_notári!E8</f>
        <v>63260</v>
      </c>
      <c r="F3" s="94">
        <f>pošta_notári!F8</f>
        <v>52527</v>
      </c>
      <c r="G3" s="94">
        <f>pošta_notári!G8</f>
        <v>61500</v>
      </c>
      <c r="H3" s="94">
        <f>pošta_notári!H8</f>
        <v>61120</v>
      </c>
      <c r="I3" s="94">
        <f>pošta_notári!I8</f>
        <v>51150</v>
      </c>
      <c r="J3" s="94">
        <f>pošta_notári!J8</f>
        <v>53344</v>
      </c>
      <c r="K3" s="94">
        <f>pošta_notári!K8</f>
        <v>52203</v>
      </c>
      <c r="L3" s="94">
        <f>pošta_notári!L8</f>
        <v>61257</v>
      </c>
      <c r="M3" s="94">
        <f>pošta_notári!M8</f>
        <v>54463</v>
      </c>
      <c r="N3" s="94">
        <f>pošta_notári!N8</f>
        <v>46137</v>
      </c>
      <c r="O3" s="94">
        <f>pošta_notári!C16</f>
        <v>59901</v>
      </c>
      <c r="P3" s="94">
        <f>pošta_notári!D16</f>
        <v>53704</v>
      </c>
      <c r="Q3" s="94">
        <f>pošta_notári!E16</f>
        <v>51560</v>
      </c>
      <c r="R3" s="94">
        <f>pošta_notári!F16</f>
        <v>51270</v>
      </c>
      <c r="S3" s="94">
        <f>pošta_notári!G16</f>
        <v>48220</v>
      </c>
      <c r="T3" s="94">
        <f>pošta_notári!H16</f>
        <v>49853</v>
      </c>
      <c r="U3" s="94">
        <f>pošta_notári!I16</f>
        <v>44752</v>
      </c>
      <c r="V3" s="94">
        <f>pošta_notári!J16</f>
        <v>49027</v>
      </c>
      <c r="W3" s="94">
        <f>pošta_notári!K16</f>
        <v>45866</v>
      </c>
      <c r="X3" s="94">
        <f>pošta_notári!L16</f>
        <v>46944</v>
      </c>
      <c r="Y3" s="94">
        <f>pošta_notári!M16</f>
        <v>43507</v>
      </c>
      <c r="Z3" s="94">
        <f>pošta_notári!N16</f>
        <v>35123</v>
      </c>
      <c r="AA3" s="94">
        <f>pošta_notári!C24</f>
        <v>47786</v>
      </c>
      <c r="AB3" s="94">
        <f>pošta_notári!D24</f>
        <v>42075</v>
      </c>
      <c r="AC3" s="94">
        <f>pošta_notári!E24</f>
        <v>43212</v>
      </c>
      <c r="AD3" s="94">
        <f>pošta_notári!F24</f>
        <v>38854</v>
      </c>
      <c r="AE3" s="94">
        <f>pošta_notári!G24</f>
        <v>41408</v>
      </c>
      <c r="AF3" s="94">
        <f>pošta_notári!H24</f>
        <v>41210</v>
      </c>
      <c r="AG3" s="94">
        <f>pošta_notári!I24</f>
        <v>38302</v>
      </c>
      <c r="AH3" s="94">
        <f>pošta_notári!J24</f>
        <v>41123</v>
      </c>
      <c r="AI3" s="94" t="e">
        <f ca="1">_xlfn.FORECAST.ETS(AI$2,$C$3:$AH$3,$C$2:$AH$2)</f>
        <v>#NAME?</v>
      </c>
      <c r="AJ3" s="94" t="e">
        <f t="shared" ref="AJ3:AX3" ca="1" si="0">_xlfn.FORECAST.ETS(AJ$2,$C$3:$AH$3,$C$2:$AH$2)</f>
        <v>#NAME?</v>
      </c>
      <c r="AK3" s="94" t="e">
        <f t="shared" ca="1" si="0"/>
        <v>#NAME?</v>
      </c>
      <c r="AL3" s="94" t="e">
        <f t="shared" ca="1" si="0"/>
        <v>#NAME?</v>
      </c>
      <c r="AM3" s="94" t="e">
        <f t="shared" ca="1" si="0"/>
        <v>#NAME?</v>
      </c>
      <c r="AN3" s="94" t="e">
        <f t="shared" ca="1" si="0"/>
        <v>#NAME?</v>
      </c>
      <c r="AO3" s="94" t="e">
        <f t="shared" ca="1" si="0"/>
        <v>#NAME?</v>
      </c>
      <c r="AP3" s="94" t="e">
        <f t="shared" ca="1" si="0"/>
        <v>#NAME?</v>
      </c>
      <c r="AQ3" s="94" t="e">
        <f t="shared" ca="1" si="0"/>
        <v>#NAME?</v>
      </c>
      <c r="AR3" s="94" t="e">
        <f t="shared" ca="1" si="0"/>
        <v>#NAME?</v>
      </c>
      <c r="AS3" s="94" t="e">
        <f t="shared" ca="1" si="0"/>
        <v>#NAME?</v>
      </c>
      <c r="AT3" s="94" t="e">
        <f t="shared" ca="1" si="0"/>
        <v>#NAME?</v>
      </c>
      <c r="AU3" s="94" t="e">
        <f t="shared" ca="1" si="0"/>
        <v>#NAME?</v>
      </c>
      <c r="AV3" s="94" t="e">
        <f t="shared" ca="1" si="0"/>
        <v>#NAME?</v>
      </c>
      <c r="AW3" s="94" t="e">
        <f t="shared" ca="1" si="0"/>
        <v>#NAME?</v>
      </c>
      <c r="AX3" s="94" t="e">
        <f t="shared" ca="1" si="0"/>
        <v>#NAME?</v>
      </c>
    </row>
    <row r="4" spans="2:50" s="94" customFormat="1">
      <c r="B4" s="94" t="s">
        <v>63</v>
      </c>
      <c r="C4" s="94">
        <f>oversi_DCOM!C8</f>
        <v>241</v>
      </c>
      <c r="D4" s="94">
        <f>oversi_DCOM!D8</f>
        <v>896</v>
      </c>
      <c r="E4" s="94">
        <f>oversi_DCOM!E8</f>
        <v>3013</v>
      </c>
      <c r="F4" s="94">
        <f>oversi_DCOM!F8</f>
        <v>2737</v>
      </c>
      <c r="G4" s="94">
        <f>oversi_DCOM!G8</f>
        <v>2895</v>
      </c>
      <c r="H4" s="94">
        <f>oversi_DCOM!H8</f>
        <v>1676</v>
      </c>
      <c r="I4" s="94">
        <f>oversi_DCOM!I8</f>
        <v>1417</v>
      </c>
      <c r="J4" s="94">
        <f>oversi_DCOM!J8</f>
        <v>1528</v>
      </c>
      <c r="K4" s="94">
        <f>oversi_DCOM!K8</f>
        <v>1723</v>
      </c>
      <c r="L4" s="94">
        <f>oversi_DCOM!L8</f>
        <v>2348</v>
      </c>
      <c r="M4" s="94">
        <f>oversi_DCOM!M8</f>
        <v>2450</v>
      </c>
      <c r="N4" s="94">
        <f>oversi_DCOM!N8</f>
        <v>1791</v>
      </c>
      <c r="O4" s="94">
        <f>oversi_DCOM!C16</f>
        <v>2843</v>
      </c>
      <c r="P4" s="94">
        <f>oversi_DCOM!D16</f>
        <v>5286</v>
      </c>
      <c r="Q4" s="94">
        <f>oversi_DCOM!E16</f>
        <v>12906</v>
      </c>
      <c r="R4" s="94">
        <f>oversi_DCOM!F16</f>
        <v>19206</v>
      </c>
      <c r="S4" s="94">
        <f>oversi_DCOM!G16</f>
        <v>11462</v>
      </c>
      <c r="T4" s="94">
        <f>oversi_DCOM!H16</f>
        <v>6768</v>
      </c>
      <c r="U4" s="94">
        <f>oversi_DCOM!I16</f>
        <v>5501</v>
      </c>
      <c r="V4" s="94">
        <f>oversi_DCOM!J16</f>
        <v>4450</v>
      </c>
      <c r="W4" s="94">
        <f>oversi_DCOM!K16</f>
        <v>15267</v>
      </c>
      <c r="X4" s="94">
        <f>oversi_DCOM!L16</f>
        <v>23504</v>
      </c>
      <c r="Y4" s="94">
        <f>oversi_DCOM!M16-123</f>
        <v>20496</v>
      </c>
      <c r="Z4" s="94">
        <f>oversi_DCOM!N16-623</f>
        <v>20979</v>
      </c>
      <c r="AA4" s="94">
        <f>oversi_DCOM!C20+oversi_DCOM!C21+oversi_DCOM!C23</f>
        <v>29951</v>
      </c>
      <c r="AB4" s="94">
        <f>oversi_DCOM!D20+oversi_DCOM!D21+oversi_DCOM!D23</f>
        <v>38484</v>
      </c>
      <c r="AC4" s="94">
        <f>oversi_DCOM!E20+oversi_DCOM!E21+oversi_DCOM!E23</f>
        <v>46612</v>
      </c>
      <c r="AD4" s="94">
        <f>oversi_DCOM!F20+oversi_DCOM!F21+oversi_DCOM!F23</f>
        <v>42402</v>
      </c>
      <c r="AE4" s="94">
        <f>oversi_DCOM!G20+oversi_DCOM!G21+oversi_DCOM!G23</f>
        <v>40959</v>
      </c>
      <c r="AF4" s="94">
        <f>oversi_DCOM!H20+oversi_DCOM!H21+oversi_DCOM!H23</f>
        <v>33686</v>
      </c>
      <c r="AG4" s="94">
        <f>oversi_DCOM!I20+oversi_DCOM!I21+oversi_DCOM!I23</f>
        <v>37455</v>
      </c>
      <c r="AH4" s="94">
        <f>oversi_DCOM!J20+oversi_DCOM!J21+oversi_DCOM!J23</f>
        <v>34516</v>
      </c>
      <c r="AI4" s="94" t="e">
        <f ca="1">_xlfn.FORECAST.ETS(AI$2,$C$4:$AH$4,$C$2:$AH$2)</f>
        <v>#NAME?</v>
      </c>
      <c r="AJ4" s="94" t="e">
        <f t="shared" ref="AJ4:AX4" ca="1" si="1">_xlfn.FORECAST.ETS(AJ$2,$C$4:$AH$4,$C$2:$AH$2)</f>
        <v>#NAME?</v>
      </c>
      <c r="AK4" s="94" t="e">
        <f t="shared" ca="1" si="1"/>
        <v>#NAME?</v>
      </c>
      <c r="AL4" s="94" t="e">
        <f t="shared" ca="1" si="1"/>
        <v>#NAME?</v>
      </c>
      <c r="AM4" s="94" t="e">
        <f t="shared" ca="1" si="1"/>
        <v>#NAME?</v>
      </c>
      <c r="AN4" s="94" t="e">
        <f t="shared" ca="1" si="1"/>
        <v>#NAME?</v>
      </c>
      <c r="AO4" s="94" t="e">
        <f t="shared" ca="1" si="1"/>
        <v>#NAME?</v>
      </c>
      <c r="AP4" s="94" t="e">
        <f t="shared" ca="1" si="1"/>
        <v>#NAME?</v>
      </c>
      <c r="AQ4" s="94" t="e">
        <f t="shared" ca="1" si="1"/>
        <v>#NAME?</v>
      </c>
      <c r="AR4" s="94" t="e">
        <f t="shared" ca="1" si="1"/>
        <v>#NAME?</v>
      </c>
      <c r="AS4" s="94" t="e">
        <f t="shared" ca="1" si="1"/>
        <v>#NAME?</v>
      </c>
      <c r="AT4" s="94" t="e">
        <f t="shared" ca="1" si="1"/>
        <v>#NAME?</v>
      </c>
      <c r="AU4" s="94" t="e">
        <f t="shared" ca="1" si="1"/>
        <v>#NAME?</v>
      </c>
      <c r="AV4" s="94" t="e">
        <f t="shared" ca="1" si="1"/>
        <v>#NAME?</v>
      </c>
      <c r="AW4" s="94" t="e">
        <f t="shared" ca="1" si="1"/>
        <v>#NAME?</v>
      </c>
      <c r="AX4" s="94" t="e">
        <f t="shared" ca="1" si="1"/>
        <v>#NAME?</v>
      </c>
    </row>
    <row r="5" spans="2:50">
      <c r="C5" s="269">
        <f t="shared" ref="C5:AG5" si="2">C3+C4</f>
        <v>60442</v>
      </c>
      <c r="D5" s="269">
        <f t="shared" si="2"/>
        <v>55287</v>
      </c>
      <c r="E5" s="269">
        <f t="shared" si="2"/>
        <v>66273</v>
      </c>
      <c r="F5" s="269">
        <f t="shared" si="2"/>
        <v>55264</v>
      </c>
      <c r="G5" s="269">
        <f t="shared" si="2"/>
        <v>64395</v>
      </c>
      <c r="H5" s="269">
        <f t="shared" si="2"/>
        <v>62796</v>
      </c>
      <c r="I5" s="269">
        <f t="shared" si="2"/>
        <v>52567</v>
      </c>
      <c r="J5" s="269">
        <f t="shared" si="2"/>
        <v>54872</v>
      </c>
      <c r="K5" s="269">
        <f t="shared" si="2"/>
        <v>53926</v>
      </c>
      <c r="L5" s="269">
        <f t="shared" si="2"/>
        <v>63605</v>
      </c>
      <c r="M5" s="269">
        <f t="shared" si="2"/>
        <v>56913</v>
      </c>
      <c r="N5" s="269">
        <f t="shared" si="2"/>
        <v>47928</v>
      </c>
      <c r="O5" s="269">
        <f t="shared" si="2"/>
        <v>62744</v>
      </c>
      <c r="P5" s="269">
        <f t="shared" si="2"/>
        <v>58990</v>
      </c>
      <c r="Q5" s="269">
        <f t="shared" si="2"/>
        <v>64466</v>
      </c>
      <c r="R5" s="269">
        <f t="shared" si="2"/>
        <v>70476</v>
      </c>
      <c r="S5" s="269">
        <f t="shared" si="2"/>
        <v>59682</v>
      </c>
      <c r="T5" s="269">
        <f t="shared" si="2"/>
        <v>56621</v>
      </c>
      <c r="U5" s="269">
        <f t="shared" si="2"/>
        <v>50253</v>
      </c>
      <c r="V5" s="269">
        <f t="shared" si="2"/>
        <v>53477</v>
      </c>
      <c r="W5" s="269">
        <f t="shared" si="2"/>
        <v>61133</v>
      </c>
      <c r="X5" s="269">
        <f t="shared" si="2"/>
        <v>70448</v>
      </c>
      <c r="Y5" s="269">
        <f t="shared" si="2"/>
        <v>64003</v>
      </c>
      <c r="Z5" s="269">
        <f t="shared" si="2"/>
        <v>56102</v>
      </c>
      <c r="AA5" s="269">
        <f t="shared" si="2"/>
        <v>77737</v>
      </c>
      <c r="AB5" s="269">
        <f t="shared" si="2"/>
        <v>80559</v>
      </c>
      <c r="AC5" s="269">
        <f t="shared" si="2"/>
        <v>89824</v>
      </c>
      <c r="AD5" s="269">
        <f t="shared" si="2"/>
        <v>81256</v>
      </c>
      <c r="AE5" s="269">
        <f t="shared" si="2"/>
        <v>82367</v>
      </c>
      <c r="AF5" s="269">
        <f t="shared" si="2"/>
        <v>74896</v>
      </c>
      <c r="AG5" s="269">
        <f t="shared" si="2"/>
        <v>75757</v>
      </c>
      <c r="AH5" s="269">
        <f>AH3+AH4</f>
        <v>75639</v>
      </c>
      <c r="AI5" s="269" t="e">
        <f t="shared" ref="AI5" ca="1" si="3">AI3+AI4</f>
        <v>#NAME?</v>
      </c>
      <c r="AJ5" s="269" t="e">
        <f t="shared" ref="AJ5:AT5" ca="1" si="4">AJ3+AJ4</f>
        <v>#NAME?</v>
      </c>
      <c r="AK5" s="269" t="e">
        <f t="shared" ca="1" si="4"/>
        <v>#NAME?</v>
      </c>
      <c r="AL5" s="269" t="e">
        <f t="shared" ca="1" si="4"/>
        <v>#NAME?</v>
      </c>
      <c r="AM5" s="269" t="e">
        <f t="shared" ca="1" si="4"/>
        <v>#NAME?</v>
      </c>
      <c r="AN5" s="269" t="e">
        <f t="shared" ca="1" si="4"/>
        <v>#NAME?</v>
      </c>
      <c r="AO5" s="269" t="e">
        <f t="shared" ca="1" si="4"/>
        <v>#NAME?</v>
      </c>
      <c r="AP5" s="269" t="e">
        <f t="shared" ca="1" si="4"/>
        <v>#NAME?</v>
      </c>
      <c r="AQ5" s="269" t="e">
        <f t="shared" ca="1" si="4"/>
        <v>#NAME?</v>
      </c>
      <c r="AR5" s="269" t="e">
        <f t="shared" ca="1" si="4"/>
        <v>#NAME?</v>
      </c>
      <c r="AS5" s="269" t="e">
        <f t="shared" ca="1" si="4"/>
        <v>#NAME?</v>
      </c>
      <c r="AT5" s="269" t="e">
        <f t="shared" ca="1" si="4"/>
        <v>#NAME?</v>
      </c>
      <c r="AU5" s="269" t="e">
        <f t="shared" ref="AU5:AX5" ca="1" si="5">AU3+AU4</f>
        <v>#NAME?</v>
      </c>
      <c r="AV5" s="269" t="e">
        <f t="shared" ca="1" si="5"/>
        <v>#NAME?</v>
      </c>
      <c r="AW5" s="269" t="e">
        <f t="shared" ca="1" si="5"/>
        <v>#NAME?</v>
      </c>
      <c r="AX5" s="269" t="e">
        <f t="shared" ca="1" si="5"/>
        <v>#NAME?</v>
      </c>
    </row>
    <row r="6" spans="2:50">
      <c r="B6" s="94" t="s">
        <v>62</v>
      </c>
      <c r="C6" s="273">
        <f>C3/C$5</f>
        <v>0.99601270639621453</v>
      </c>
      <c r="D6" s="273">
        <f t="shared" ref="D6:AH6" si="6">D3/D$5</f>
        <v>0.98379365854540846</v>
      </c>
      <c r="E6" s="273">
        <f t="shared" si="6"/>
        <v>0.954536538258416</v>
      </c>
      <c r="F6" s="273">
        <f t="shared" si="6"/>
        <v>0.95047408801389688</v>
      </c>
      <c r="G6" s="273">
        <f t="shared" si="6"/>
        <v>0.9550430934078733</v>
      </c>
      <c r="H6" s="273">
        <f t="shared" si="6"/>
        <v>0.97331040193642904</v>
      </c>
      <c r="I6" s="273">
        <f t="shared" si="6"/>
        <v>0.97304392489584723</v>
      </c>
      <c r="J6" s="273">
        <f t="shared" si="6"/>
        <v>0.97215337512756961</v>
      </c>
      <c r="K6" s="273">
        <f t="shared" si="6"/>
        <v>0.96804880762526424</v>
      </c>
      <c r="L6" s="273">
        <f t="shared" si="6"/>
        <v>0.9630846631554123</v>
      </c>
      <c r="M6" s="273">
        <f t="shared" si="6"/>
        <v>0.95695183877145817</v>
      </c>
      <c r="N6" s="273">
        <f t="shared" si="6"/>
        <v>0.9626314471707561</v>
      </c>
      <c r="O6" s="273">
        <f t="shared" si="6"/>
        <v>0.95468889455565475</v>
      </c>
      <c r="P6" s="273">
        <f t="shared" si="6"/>
        <v>0.91039159179521956</v>
      </c>
      <c r="Q6" s="273">
        <f t="shared" si="6"/>
        <v>0.79980144572332701</v>
      </c>
      <c r="R6" s="273">
        <f t="shared" si="6"/>
        <v>0.72748169589647538</v>
      </c>
      <c r="S6" s="273">
        <f t="shared" si="6"/>
        <v>0.80794879528165942</v>
      </c>
      <c r="T6" s="273">
        <f t="shared" si="6"/>
        <v>0.88046837745712725</v>
      </c>
      <c r="U6" s="273">
        <f t="shared" si="6"/>
        <v>0.890533898473723</v>
      </c>
      <c r="V6" s="273">
        <f t="shared" si="6"/>
        <v>0.91678665594554665</v>
      </c>
      <c r="W6" s="273">
        <f t="shared" si="6"/>
        <v>0.75026581388120983</v>
      </c>
      <c r="X6" s="273">
        <f t="shared" si="6"/>
        <v>0.66636384283443106</v>
      </c>
      <c r="Y6" s="273">
        <f t="shared" si="6"/>
        <v>0.67976501101510867</v>
      </c>
      <c r="Z6" s="273">
        <f t="shared" si="6"/>
        <v>0.62605611208156575</v>
      </c>
      <c r="AA6" s="273">
        <f t="shared" si="6"/>
        <v>0.61471371419015397</v>
      </c>
      <c r="AB6" s="273">
        <f t="shared" si="6"/>
        <v>0.5222880125125684</v>
      </c>
      <c r="AC6" s="273">
        <f t="shared" si="6"/>
        <v>0.48107410046312787</v>
      </c>
      <c r="AD6" s="273">
        <f t="shared" si="6"/>
        <v>0.47816776607265926</v>
      </c>
      <c r="AE6" s="273">
        <f t="shared" si="6"/>
        <v>0.50272560612866801</v>
      </c>
      <c r="AF6" s="273">
        <f t="shared" si="6"/>
        <v>0.55022965178380689</v>
      </c>
      <c r="AG6" s="273">
        <f t="shared" si="6"/>
        <v>0.50559024248584294</v>
      </c>
      <c r="AH6" s="273">
        <f t="shared" si="6"/>
        <v>0.54367455942040477</v>
      </c>
      <c r="AI6" s="273" t="e">
        <f t="shared" ref="AI6:AT6" ca="1" si="7">AI3/AI$5</f>
        <v>#NAME?</v>
      </c>
      <c r="AJ6" s="273" t="e">
        <f t="shared" ca="1" si="7"/>
        <v>#NAME?</v>
      </c>
      <c r="AK6" s="273" t="e">
        <f t="shared" ca="1" si="7"/>
        <v>#NAME?</v>
      </c>
      <c r="AL6" s="273" t="e">
        <f t="shared" ca="1" si="7"/>
        <v>#NAME?</v>
      </c>
      <c r="AM6" s="273" t="e">
        <f t="shared" ca="1" si="7"/>
        <v>#NAME?</v>
      </c>
      <c r="AN6" s="273" t="e">
        <f t="shared" ca="1" si="7"/>
        <v>#NAME?</v>
      </c>
      <c r="AO6" s="273" t="e">
        <f t="shared" ca="1" si="7"/>
        <v>#NAME?</v>
      </c>
      <c r="AP6" s="273" t="e">
        <f t="shared" ca="1" si="7"/>
        <v>#NAME?</v>
      </c>
      <c r="AQ6" s="273" t="e">
        <f t="shared" ca="1" si="7"/>
        <v>#NAME?</v>
      </c>
      <c r="AR6" s="273" t="e">
        <f t="shared" ca="1" si="7"/>
        <v>#NAME?</v>
      </c>
      <c r="AS6" s="273" t="e">
        <f t="shared" ca="1" si="7"/>
        <v>#NAME?</v>
      </c>
      <c r="AT6" s="273" t="e">
        <f t="shared" ca="1" si="7"/>
        <v>#NAME?</v>
      </c>
      <c r="AU6" s="273" t="e">
        <f t="shared" ref="AU6:AX6" ca="1" si="8">AU3/AU$5</f>
        <v>#NAME?</v>
      </c>
      <c r="AV6" s="273" t="e">
        <f t="shared" ca="1" si="8"/>
        <v>#NAME?</v>
      </c>
      <c r="AW6" s="273" t="e">
        <f t="shared" ca="1" si="8"/>
        <v>#NAME?</v>
      </c>
      <c r="AX6" s="273" t="e">
        <f t="shared" ca="1" si="8"/>
        <v>#NAME?</v>
      </c>
    </row>
    <row r="7" spans="2:50">
      <c r="B7" s="94" t="s">
        <v>63</v>
      </c>
      <c r="C7" s="273">
        <f>C4/C$5</f>
        <v>3.9872936037854472E-3</v>
      </c>
      <c r="D7" s="273">
        <f t="shared" ref="D7:AH7" si="9">D4/D$5</f>
        <v>1.6206341454591495E-2</v>
      </c>
      <c r="E7" s="273">
        <f t="shared" si="9"/>
        <v>4.5463461741584055E-2</v>
      </c>
      <c r="F7" s="273">
        <f t="shared" si="9"/>
        <v>4.9525911986103066E-2</v>
      </c>
      <c r="G7" s="273">
        <f t="shared" si="9"/>
        <v>4.4956906592126721E-2</v>
      </c>
      <c r="H7" s="273">
        <f t="shared" si="9"/>
        <v>2.6689598063570928E-2</v>
      </c>
      <c r="I7" s="273">
        <f t="shared" si="9"/>
        <v>2.6956075104152797E-2</v>
      </c>
      <c r="J7" s="273">
        <f t="shared" si="9"/>
        <v>2.7846624872430382E-2</v>
      </c>
      <c r="K7" s="273">
        <f t="shared" si="9"/>
        <v>3.1951192374735746E-2</v>
      </c>
      <c r="L7" s="273">
        <f t="shared" si="9"/>
        <v>3.6915336844587691E-2</v>
      </c>
      <c r="M7" s="273">
        <f t="shared" si="9"/>
        <v>4.3048161228541812E-2</v>
      </c>
      <c r="N7" s="273">
        <f t="shared" si="9"/>
        <v>3.7368552829243867E-2</v>
      </c>
      <c r="O7" s="273">
        <f t="shared" si="9"/>
        <v>4.5311105444345273E-2</v>
      </c>
      <c r="P7" s="273">
        <f t="shared" si="9"/>
        <v>8.9608408204780471E-2</v>
      </c>
      <c r="Q7" s="273">
        <f t="shared" si="9"/>
        <v>0.20019855427667296</v>
      </c>
      <c r="R7" s="273">
        <f t="shared" si="9"/>
        <v>0.27251830410352462</v>
      </c>
      <c r="S7" s="273">
        <f t="shared" si="9"/>
        <v>0.19205120471834053</v>
      </c>
      <c r="T7" s="273">
        <f t="shared" si="9"/>
        <v>0.11953162254287279</v>
      </c>
      <c r="U7" s="273">
        <f t="shared" si="9"/>
        <v>0.10946610152627703</v>
      </c>
      <c r="V7" s="273">
        <f t="shared" si="9"/>
        <v>8.3213344054453312E-2</v>
      </c>
      <c r="W7" s="273">
        <f t="shared" si="9"/>
        <v>0.24973418611879017</v>
      </c>
      <c r="X7" s="273">
        <f t="shared" si="9"/>
        <v>0.33363615716556894</v>
      </c>
      <c r="Y7" s="273">
        <f t="shared" si="9"/>
        <v>0.32023498898489133</v>
      </c>
      <c r="Z7" s="273">
        <f t="shared" si="9"/>
        <v>0.3739438879184343</v>
      </c>
      <c r="AA7" s="273">
        <f t="shared" si="9"/>
        <v>0.38528628580984603</v>
      </c>
      <c r="AB7" s="273">
        <f t="shared" si="9"/>
        <v>0.47771198748743154</v>
      </c>
      <c r="AC7" s="273">
        <f t="shared" si="9"/>
        <v>0.51892589953687207</v>
      </c>
      <c r="AD7" s="273">
        <f t="shared" si="9"/>
        <v>0.52183223392734079</v>
      </c>
      <c r="AE7" s="273">
        <f t="shared" si="9"/>
        <v>0.49727439387133199</v>
      </c>
      <c r="AF7" s="273">
        <f t="shared" si="9"/>
        <v>0.44977034821619311</v>
      </c>
      <c r="AG7" s="273">
        <f t="shared" si="9"/>
        <v>0.49440975751415711</v>
      </c>
      <c r="AH7" s="273">
        <f t="shared" si="9"/>
        <v>0.45632544057959518</v>
      </c>
      <c r="AI7" s="273" t="e">
        <f t="shared" ref="AI7:AT7" ca="1" si="10">AI4/AI$5</f>
        <v>#NAME?</v>
      </c>
      <c r="AJ7" s="273" t="e">
        <f t="shared" ca="1" si="10"/>
        <v>#NAME?</v>
      </c>
      <c r="AK7" s="273" t="e">
        <f t="shared" ca="1" si="10"/>
        <v>#NAME?</v>
      </c>
      <c r="AL7" s="273" t="e">
        <f t="shared" ca="1" si="10"/>
        <v>#NAME?</v>
      </c>
      <c r="AM7" s="273" t="e">
        <f t="shared" ca="1" si="10"/>
        <v>#NAME?</v>
      </c>
      <c r="AN7" s="273" t="e">
        <f t="shared" ca="1" si="10"/>
        <v>#NAME?</v>
      </c>
      <c r="AO7" s="273" t="e">
        <f t="shared" ca="1" si="10"/>
        <v>#NAME?</v>
      </c>
      <c r="AP7" s="273" t="e">
        <f t="shared" ca="1" si="10"/>
        <v>#NAME?</v>
      </c>
      <c r="AQ7" s="273" t="e">
        <f t="shared" ca="1" si="10"/>
        <v>#NAME?</v>
      </c>
      <c r="AR7" s="273" t="e">
        <f t="shared" ca="1" si="10"/>
        <v>#NAME?</v>
      </c>
      <c r="AS7" s="273" t="e">
        <f t="shared" ca="1" si="10"/>
        <v>#NAME?</v>
      </c>
      <c r="AT7" s="273" t="e">
        <f t="shared" ca="1" si="10"/>
        <v>#NAME?</v>
      </c>
      <c r="AU7" s="273" t="e">
        <f t="shared" ref="AU7:AX7" ca="1" si="11">AU4/AU$5</f>
        <v>#NAME?</v>
      </c>
      <c r="AV7" s="273" t="e">
        <f t="shared" ca="1" si="11"/>
        <v>#NAME?</v>
      </c>
      <c r="AW7" s="273" t="e">
        <f t="shared" ca="1" si="11"/>
        <v>#NAME?</v>
      </c>
      <c r="AX7" s="273" t="e">
        <f t="shared" ca="1" si="11"/>
        <v>#NAME?</v>
      </c>
    </row>
    <row r="8" spans="2:50"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</row>
    <row r="9" spans="2:50" s="278" customFormat="1">
      <c r="C9" s="278">
        <v>42766</v>
      </c>
      <c r="D9" s="278">
        <v>42794</v>
      </c>
      <c r="E9" s="278">
        <v>42825</v>
      </c>
      <c r="F9" s="278">
        <v>42855</v>
      </c>
      <c r="G9" s="278">
        <v>42886</v>
      </c>
      <c r="H9" s="278">
        <v>42916</v>
      </c>
      <c r="I9" s="278">
        <v>42947</v>
      </c>
      <c r="J9" s="278">
        <v>42978</v>
      </c>
      <c r="K9" s="278">
        <v>43008</v>
      </c>
      <c r="L9" s="278">
        <v>43039</v>
      </c>
      <c r="M9" s="278">
        <v>43069</v>
      </c>
      <c r="N9" s="278">
        <v>43100</v>
      </c>
      <c r="O9" s="278">
        <v>43131</v>
      </c>
      <c r="P9" s="278">
        <v>43159</v>
      </c>
      <c r="Q9" s="278">
        <v>43190</v>
      </c>
      <c r="R9" s="278">
        <v>43220</v>
      </c>
      <c r="S9" s="278">
        <v>43251</v>
      </c>
      <c r="T9" s="278">
        <v>43281</v>
      </c>
      <c r="U9" s="278">
        <v>43312</v>
      </c>
      <c r="V9" s="278">
        <v>43343</v>
      </c>
      <c r="W9" s="278">
        <v>43373</v>
      </c>
      <c r="X9" s="278">
        <v>43404</v>
      </c>
      <c r="Y9" s="278">
        <v>43434</v>
      </c>
      <c r="Z9" s="278">
        <v>43465</v>
      </c>
      <c r="AA9" s="278">
        <v>43496</v>
      </c>
      <c r="AB9" s="278">
        <v>43524</v>
      </c>
      <c r="AC9" s="278">
        <v>43555</v>
      </c>
      <c r="AD9" s="278">
        <v>43585</v>
      </c>
      <c r="AE9" s="278">
        <v>43616</v>
      </c>
      <c r="AF9" s="278">
        <v>43646</v>
      </c>
      <c r="AG9" s="278">
        <v>43677</v>
      </c>
      <c r="AH9" s="278">
        <v>43708</v>
      </c>
      <c r="AI9" s="278">
        <v>43738</v>
      </c>
      <c r="AJ9" s="278">
        <v>43769</v>
      </c>
      <c r="AK9" s="278">
        <v>43799</v>
      </c>
      <c r="AL9" s="278">
        <v>43830</v>
      </c>
      <c r="AM9" s="278">
        <v>43861</v>
      </c>
      <c r="AN9" s="278">
        <v>43890</v>
      </c>
      <c r="AO9" s="278">
        <v>43921</v>
      </c>
      <c r="AP9" s="278">
        <v>43951</v>
      </c>
      <c r="AQ9" s="278">
        <v>43982</v>
      </c>
      <c r="AR9" s="278">
        <v>44012</v>
      </c>
      <c r="AS9" s="278">
        <v>44043</v>
      </c>
      <c r="AT9" s="278">
        <v>44074</v>
      </c>
      <c r="AU9" s="278">
        <v>44104</v>
      </c>
      <c r="AV9" s="278">
        <v>44135</v>
      </c>
      <c r="AW9" s="278">
        <v>44165</v>
      </c>
      <c r="AX9" s="278">
        <v>44196</v>
      </c>
    </row>
    <row r="10" spans="2:50" s="94" customFormat="1">
      <c r="B10" s="94" t="s">
        <v>133</v>
      </c>
      <c r="C10" s="94">
        <f>pošta_notári!C5</f>
        <v>23449</v>
      </c>
      <c r="D10" s="94">
        <f>pošta_notári!D5</f>
        <v>21086</v>
      </c>
      <c r="E10" s="94">
        <f>pošta_notári!E5</f>
        <v>26318</v>
      </c>
      <c r="F10" s="94">
        <f>pošta_notári!F5</f>
        <v>21162</v>
      </c>
      <c r="G10" s="94">
        <f>pošta_notári!G5</f>
        <v>25022</v>
      </c>
      <c r="H10" s="94">
        <f>pošta_notári!H5</f>
        <v>24513</v>
      </c>
      <c r="I10" s="94">
        <f>pošta_notári!I5</f>
        <v>21315</v>
      </c>
      <c r="J10" s="94">
        <f>pošta_notári!J5</f>
        <v>19755</v>
      </c>
      <c r="K10" s="94">
        <f>pošta_notári!K5</f>
        <v>19896</v>
      </c>
      <c r="L10" s="94">
        <f>pošta_notári!L5</f>
        <v>25881</v>
      </c>
      <c r="M10" s="94">
        <f>pošta_notári!M5</f>
        <v>20899</v>
      </c>
      <c r="N10" s="94">
        <f>pošta_notári!N5</f>
        <v>19256</v>
      </c>
      <c r="O10" s="94">
        <f>pošta_notári!C13</f>
        <v>25033</v>
      </c>
      <c r="P10" s="94">
        <f>pošta_notári!D13</f>
        <v>22035</v>
      </c>
      <c r="Q10" s="94">
        <f>pošta_notári!E13</f>
        <v>21789</v>
      </c>
      <c r="R10" s="94">
        <f>pošta_notári!F13</f>
        <v>23076</v>
      </c>
      <c r="S10" s="94">
        <f>pošta_notári!G13</f>
        <v>22024</v>
      </c>
      <c r="T10" s="94">
        <f>pošta_notári!H13</f>
        <v>21253</v>
      </c>
      <c r="U10" s="94">
        <f>pošta_notári!I13</f>
        <v>19786</v>
      </c>
      <c r="V10" s="94">
        <f>pošta_notári!J13</f>
        <v>18287</v>
      </c>
      <c r="W10" s="94">
        <f>pošta_notári!K13</f>
        <v>16521</v>
      </c>
      <c r="X10" s="94">
        <f>pošta_notári!L13</f>
        <v>18000</v>
      </c>
      <c r="Y10" s="94">
        <f>pošta_notári!M13</f>
        <v>17041</v>
      </c>
      <c r="Z10" s="94">
        <f>pošta_notári!N13</f>
        <v>15054</v>
      </c>
      <c r="AA10" s="94">
        <f>pošta_notári!C21</f>
        <v>18747</v>
      </c>
      <c r="AB10" s="94">
        <f>pošta_notári!D21</f>
        <v>16827</v>
      </c>
      <c r="AC10" s="94">
        <f>pošta_notári!E21</f>
        <v>17381</v>
      </c>
      <c r="AD10" s="94">
        <f>pošta_notári!F21</f>
        <v>16279</v>
      </c>
      <c r="AE10" s="94">
        <f>pošta_notári!G21</f>
        <v>18002</v>
      </c>
      <c r="AF10" s="94">
        <f>pošta_notári!H21</f>
        <v>16703</v>
      </c>
      <c r="AG10" s="94">
        <f>pošta_notári!I21</f>
        <v>15937</v>
      </c>
      <c r="AH10" s="94">
        <f>pošta_notári!J21</f>
        <v>14546</v>
      </c>
      <c r="AI10" s="94" t="e">
        <f ca="1">_xlfn.FORECAST.ETS(AI$2,$C$10:$AH$10,$C$2:$AH$2)</f>
        <v>#NAME?</v>
      </c>
      <c r="AJ10" s="94" t="e">
        <f t="shared" ref="AJ10:AX10" ca="1" si="12">_xlfn.FORECAST.ETS(AJ$2,$C$10:$AH$10,$C$2:$AH$2)</f>
        <v>#NAME?</v>
      </c>
      <c r="AK10" s="94" t="e">
        <f t="shared" ca="1" si="12"/>
        <v>#NAME?</v>
      </c>
      <c r="AL10" s="94" t="e">
        <f t="shared" ca="1" si="12"/>
        <v>#NAME?</v>
      </c>
      <c r="AM10" s="94" t="e">
        <f t="shared" ca="1" si="12"/>
        <v>#NAME?</v>
      </c>
      <c r="AN10" s="94" t="e">
        <f t="shared" ca="1" si="12"/>
        <v>#NAME?</v>
      </c>
      <c r="AO10" s="94" t="e">
        <f t="shared" ca="1" si="12"/>
        <v>#NAME?</v>
      </c>
      <c r="AP10" s="94" t="e">
        <f t="shared" ca="1" si="12"/>
        <v>#NAME?</v>
      </c>
      <c r="AQ10" s="94" t="e">
        <f t="shared" ca="1" si="12"/>
        <v>#NAME?</v>
      </c>
      <c r="AR10" s="94" t="e">
        <f t="shared" ca="1" si="12"/>
        <v>#NAME?</v>
      </c>
      <c r="AS10" s="94" t="e">
        <f t="shared" ca="1" si="12"/>
        <v>#NAME?</v>
      </c>
      <c r="AT10" s="94" t="e">
        <f t="shared" ca="1" si="12"/>
        <v>#NAME?</v>
      </c>
      <c r="AU10" s="94" t="e">
        <f t="shared" ca="1" si="12"/>
        <v>#NAME?</v>
      </c>
      <c r="AV10" s="94" t="e">
        <f t="shared" ca="1" si="12"/>
        <v>#NAME?</v>
      </c>
      <c r="AW10" s="94" t="e">
        <f t="shared" ca="1" si="12"/>
        <v>#NAME?</v>
      </c>
      <c r="AX10" s="94" t="e">
        <f t="shared" ca="1" si="12"/>
        <v>#NAME?</v>
      </c>
    </row>
    <row r="11" spans="2:50" s="94" customFormat="1">
      <c r="B11" s="94" t="s">
        <v>134</v>
      </c>
      <c r="C11" s="94">
        <f>oversi_DCOM!C4</f>
        <v>241</v>
      </c>
      <c r="D11" s="94">
        <f>oversi_DCOM!D4</f>
        <v>896</v>
      </c>
      <c r="E11" s="94">
        <f>oversi_DCOM!E4</f>
        <v>3013</v>
      </c>
      <c r="F11" s="94">
        <f>oversi_DCOM!F4</f>
        <v>2737</v>
      </c>
      <c r="G11" s="94">
        <f>oversi_DCOM!G4</f>
        <v>2895</v>
      </c>
      <c r="H11" s="94">
        <f>oversi_DCOM!H4</f>
        <v>1676</v>
      </c>
      <c r="I11" s="94">
        <f>oversi_DCOM!I4</f>
        <v>1417</v>
      </c>
      <c r="J11" s="94">
        <f>oversi_DCOM!J4</f>
        <v>1528</v>
      </c>
      <c r="K11" s="94">
        <f>oversi_DCOM!K4</f>
        <v>1723</v>
      </c>
      <c r="L11" s="94">
        <f>oversi_DCOM!L4</f>
        <v>2348</v>
      </c>
      <c r="M11" s="94">
        <f>oversi_DCOM!M4</f>
        <v>2450</v>
      </c>
      <c r="N11" s="94">
        <f>oversi_DCOM!N4</f>
        <v>1791</v>
      </c>
      <c r="O11" s="94">
        <f>oversi_DCOM!C12</f>
        <v>2843</v>
      </c>
      <c r="P11" s="94">
        <f>oversi_DCOM!D12</f>
        <v>5286</v>
      </c>
      <c r="Q11" s="94">
        <f>oversi_DCOM!E12</f>
        <v>12906</v>
      </c>
      <c r="R11" s="94">
        <f>oversi_DCOM!F12</f>
        <v>19206</v>
      </c>
      <c r="S11" s="94">
        <f>oversi_DCOM!G12</f>
        <v>11462</v>
      </c>
      <c r="T11" s="94">
        <f>oversi_DCOM!H12</f>
        <v>6768</v>
      </c>
      <c r="U11" s="94">
        <f>oversi_DCOM!I12</f>
        <v>5501</v>
      </c>
      <c r="V11" s="94">
        <f>oversi_DCOM!J12</f>
        <v>4450</v>
      </c>
      <c r="W11" s="94">
        <f>oversi_DCOM!K12</f>
        <v>11794</v>
      </c>
      <c r="X11" s="94">
        <f>oversi_DCOM!L12</f>
        <v>17202</v>
      </c>
      <c r="Y11" s="94">
        <f>oversi_DCOM!M12</f>
        <v>14427</v>
      </c>
      <c r="Z11" s="94">
        <f>oversi_DCOM!N12</f>
        <v>16573</v>
      </c>
      <c r="AA11" s="94">
        <f>oversi_DCOM!C20</f>
        <v>22080</v>
      </c>
      <c r="AB11" s="94">
        <f>oversi_DCOM!D20</f>
        <v>30719</v>
      </c>
      <c r="AC11" s="94">
        <f>oversi_DCOM!E20</f>
        <v>37519</v>
      </c>
      <c r="AD11" s="94">
        <f>oversi_DCOM!F20</f>
        <v>33344</v>
      </c>
      <c r="AE11" s="94">
        <f>oversi_DCOM!G20</f>
        <v>29618</v>
      </c>
      <c r="AF11" s="94">
        <f>oversi_DCOM!H20</f>
        <v>23859</v>
      </c>
      <c r="AG11" s="94">
        <f>oversi_DCOM!I20</f>
        <v>26255</v>
      </c>
      <c r="AH11" s="94">
        <f>oversi_DCOM!J20</f>
        <v>24305</v>
      </c>
      <c r="AI11" s="94" t="e">
        <f ca="1">_xlfn.FORECAST.ETS(AI$2,$C$11:$AH$11,$C$2:$AH$2)</f>
        <v>#NAME?</v>
      </c>
      <c r="AJ11" s="94" t="e">
        <f t="shared" ref="AJ11:AX11" ca="1" si="13">_xlfn.FORECAST.ETS(AJ$2,$C$11:$AH$11,$C$2:$AH$2)</f>
        <v>#NAME?</v>
      </c>
      <c r="AK11" s="94" t="e">
        <f t="shared" ca="1" si="13"/>
        <v>#NAME?</v>
      </c>
      <c r="AL11" s="94" t="e">
        <f t="shared" ca="1" si="13"/>
        <v>#NAME?</v>
      </c>
      <c r="AM11" s="94" t="e">
        <f t="shared" ca="1" si="13"/>
        <v>#NAME?</v>
      </c>
      <c r="AN11" s="94" t="e">
        <f t="shared" ca="1" si="13"/>
        <v>#NAME?</v>
      </c>
      <c r="AO11" s="94" t="e">
        <f t="shared" ca="1" si="13"/>
        <v>#NAME?</v>
      </c>
      <c r="AP11" s="94" t="e">
        <f t="shared" ca="1" si="13"/>
        <v>#NAME?</v>
      </c>
      <c r="AQ11" s="94" t="e">
        <f t="shared" ca="1" si="13"/>
        <v>#NAME?</v>
      </c>
      <c r="AR11" s="94" t="e">
        <f t="shared" ca="1" si="13"/>
        <v>#NAME?</v>
      </c>
      <c r="AS11" s="94" t="e">
        <f t="shared" ca="1" si="13"/>
        <v>#NAME?</v>
      </c>
      <c r="AT11" s="94" t="e">
        <f t="shared" ca="1" si="13"/>
        <v>#NAME?</v>
      </c>
      <c r="AU11" s="94" t="e">
        <f t="shared" ca="1" si="13"/>
        <v>#NAME?</v>
      </c>
      <c r="AV11" s="94" t="e">
        <f t="shared" ca="1" si="13"/>
        <v>#NAME?</v>
      </c>
      <c r="AW11" s="94" t="e">
        <f t="shared" ca="1" si="13"/>
        <v>#NAME?</v>
      </c>
      <c r="AX11" s="94" t="e">
        <f t="shared" ca="1" si="13"/>
        <v>#NAME?</v>
      </c>
    </row>
    <row r="12" spans="2:50" s="94" customFormat="1">
      <c r="B12" s="94" t="s">
        <v>135</v>
      </c>
      <c r="C12" s="94">
        <f>pošta_notári!C6</f>
        <v>3316</v>
      </c>
      <c r="D12" s="94">
        <f>pošta_notári!D6</f>
        <v>2875</v>
      </c>
      <c r="E12" s="94">
        <f>pošta_notári!E6</f>
        <v>3525</v>
      </c>
      <c r="F12" s="94">
        <f>pošta_notári!F6</f>
        <v>2647</v>
      </c>
      <c r="G12" s="94">
        <f>pošta_notári!G6</f>
        <v>3509</v>
      </c>
      <c r="H12" s="94">
        <f>pošta_notári!H6</f>
        <v>3183</v>
      </c>
      <c r="I12" s="94">
        <f>pošta_notári!I6</f>
        <v>2935</v>
      </c>
      <c r="J12" s="94">
        <f>pošta_notári!J6</f>
        <v>3036</v>
      </c>
      <c r="K12" s="94">
        <f>pošta_notári!K6</f>
        <v>3139</v>
      </c>
      <c r="L12" s="94">
        <f>pošta_notári!L6</f>
        <v>3357</v>
      </c>
      <c r="M12" s="94">
        <f>pošta_notári!M6</f>
        <v>2973</v>
      </c>
      <c r="N12" s="94">
        <f>pošta_notári!N6</f>
        <v>2271</v>
      </c>
      <c r="O12" s="94">
        <f>pošta_notári!C14</f>
        <v>3651</v>
      </c>
      <c r="P12" s="94">
        <f>pošta_notári!D14</f>
        <v>2929</v>
      </c>
      <c r="Q12" s="94">
        <f>pošta_notári!E14</f>
        <v>3084</v>
      </c>
      <c r="R12" s="94">
        <f>pošta_notári!F14</f>
        <v>3147</v>
      </c>
      <c r="S12" s="94">
        <f>pošta_notári!G14</f>
        <v>2953</v>
      </c>
      <c r="T12" s="94">
        <f>pošta_notári!H14</f>
        <v>2820</v>
      </c>
      <c r="U12" s="94">
        <f>pošta_notári!I14</f>
        <v>2626</v>
      </c>
      <c r="V12" s="94">
        <f>pošta_notári!J14</f>
        <v>2851</v>
      </c>
      <c r="W12" s="94">
        <f>pošta_notári!K14</f>
        <v>2050</v>
      </c>
      <c r="X12" s="94">
        <f>pošta_notári!L14</f>
        <v>2049</v>
      </c>
      <c r="Y12" s="94">
        <f>pošta_notári!M14</f>
        <v>1986</v>
      </c>
      <c r="Z12" s="94">
        <f>pošta_notári!N14</f>
        <v>1288</v>
      </c>
      <c r="AA12" s="94">
        <f>pošta_notári!C22</f>
        <v>2231</v>
      </c>
      <c r="AB12" s="94">
        <f>pošta_notári!D22</f>
        <v>1639</v>
      </c>
      <c r="AC12" s="94">
        <f>pošta_notári!E22</f>
        <v>1586</v>
      </c>
      <c r="AD12" s="94">
        <f>pošta_notári!F22</f>
        <v>1579</v>
      </c>
      <c r="AE12" s="94">
        <f>pošta_notári!G22</f>
        <v>1621</v>
      </c>
      <c r="AF12" s="94">
        <f>pošta_notári!H22</f>
        <v>1414</v>
      </c>
      <c r="AG12" s="94">
        <f>pošta_notári!I22</f>
        <v>1497</v>
      </c>
      <c r="AH12" s="94">
        <f>pošta_notári!J22</f>
        <v>1364</v>
      </c>
      <c r="AI12" s="94" t="e">
        <f ca="1">_xlfn.FORECAST.ETS(AI$2,$C$12:$AH$12,$C$2:$AH$2)</f>
        <v>#NAME?</v>
      </c>
      <c r="AJ12" s="94" t="e">
        <f t="shared" ref="AJ12:AX12" ca="1" si="14">_xlfn.FORECAST.ETS(AJ$2,$C$12:$AH$12,$C$2:$AH$2)</f>
        <v>#NAME?</v>
      </c>
      <c r="AK12" s="94" t="e">
        <f t="shared" ca="1" si="14"/>
        <v>#NAME?</v>
      </c>
      <c r="AL12" s="94" t="e">
        <f t="shared" ca="1" si="14"/>
        <v>#NAME?</v>
      </c>
      <c r="AM12" s="94" t="e">
        <f t="shared" ca="1" si="14"/>
        <v>#NAME?</v>
      </c>
      <c r="AN12" s="94" t="e">
        <f t="shared" ca="1" si="14"/>
        <v>#NAME?</v>
      </c>
      <c r="AO12" s="94" t="e">
        <f t="shared" ca="1" si="14"/>
        <v>#NAME?</v>
      </c>
      <c r="AP12" s="94" t="e">
        <f t="shared" ca="1" si="14"/>
        <v>#NAME?</v>
      </c>
      <c r="AQ12" s="94" t="e">
        <f t="shared" ca="1" si="14"/>
        <v>#NAME?</v>
      </c>
      <c r="AR12" s="94" t="e">
        <f t="shared" ca="1" si="14"/>
        <v>#NAME?</v>
      </c>
      <c r="AS12" s="94" t="e">
        <f t="shared" ca="1" si="14"/>
        <v>#NAME?</v>
      </c>
      <c r="AT12" s="94" t="e">
        <f t="shared" ca="1" si="14"/>
        <v>#NAME?</v>
      </c>
      <c r="AU12" s="94" t="e">
        <f t="shared" ca="1" si="14"/>
        <v>#NAME?</v>
      </c>
      <c r="AV12" s="94" t="e">
        <f t="shared" ca="1" si="14"/>
        <v>#NAME?</v>
      </c>
      <c r="AW12" s="94" t="e">
        <f t="shared" ca="1" si="14"/>
        <v>#NAME?</v>
      </c>
      <c r="AX12" s="94" t="e">
        <f t="shared" ca="1" si="14"/>
        <v>#NAME?</v>
      </c>
    </row>
    <row r="13" spans="2:50" s="94" customFormat="1">
      <c r="B13" s="94" t="s">
        <v>137</v>
      </c>
      <c r="C13" s="94">
        <f>oversi_DCOM!C5</f>
        <v>0</v>
      </c>
      <c r="D13" s="94">
        <f>oversi_DCOM!D5</f>
        <v>0</v>
      </c>
      <c r="E13" s="94">
        <f>oversi_DCOM!E5</f>
        <v>0</v>
      </c>
      <c r="F13" s="94">
        <f>oversi_DCOM!F5</f>
        <v>0</v>
      </c>
      <c r="G13" s="94">
        <f>oversi_DCOM!G5</f>
        <v>0</v>
      </c>
      <c r="H13" s="94">
        <f>oversi_DCOM!H5</f>
        <v>0</v>
      </c>
      <c r="I13" s="94">
        <f>oversi_DCOM!I5</f>
        <v>0</v>
      </c>
      <c r="J13" s="94">
        <f>oversi_DCOM!J5</f>
        <v>0</v>
      </c>
      <c r="K13" s="94">
        <f>oversi_DCOM!K5</f>
        <v>0</v>
      </c>
      <c r="L13" s="94">
        <f>oversi_DCOM!L5</f>
        <v>0</v>
      </c>
      <c r="M13" s="94">
        <f>oversi_DCOM!M5</f>
        <v>0</v>
      </c>
      <c r="N13" s="94">
        <f>oversi_DCOM!N5</f>
        <v>0</v>
      </c>
      <c r="O13" s="94">
        <f>oversi_DCOM!C13</f>
        <v>0</v>
      </c>
      <c r="P13" s="94">
        <f>oversi_DCOM!D13</f>
        <v>0</v>
      </c>
      <c r="Q13" s="94">
        <f>oversi_DCOM!E13</f>
        <v>0</v>
      </c>
      <c r="R13" s="94">
        <f>oversi_DCOM!F13</f>
        <v>0</v>
      </c>
      <c r="S13" s="94">
        <f>oversi_DCOM!G13</f>
        <v>0</v>
      </c>
      <c r="T13" s="94">
        <f>oversi_DCOM!H13</f>
        <v>0</v>
      </c>
      <c r="U13" s="94">
        <f>oversi_DCOM!I13</f>
        <v>0</v>
      </c>
      <c r="V13" s="94">
        <f>oversi_DCOM!J13</f>
        <v>0</v>
      </c>
      <c r="W13" s="94">
        <f>oversi_DCOM!K13</f>
        <v>3473</v>
      </c>
      <c r="X13" s="94">
        <f>oversi_DCOM!L13</f>
        <v>6302</v>
      </c>
      <c r="Y13" s="94">
        <f>oversi_DCOM!M13</f>
        <v>6069</v>
      </c>
      <c r="Z13" s="94">
        <f>oversi_DCOM!N13</f>
        <v>4406</v>
      </c>
      <c r="AA13" s="94">
        <f>oversi_DCOM!C21</f>
        <v>7582</v>
      </c>
      <c r="AB13" s="94">
        <f>oversi_DCOM!D21</f>
        <v>7304</v>
      </c>
      <c r="AC13" s="94">
        <f>oversi_DCOM!E21</f>
        <v>8464</v>
      </c>
      <c r="AD13" s="94">
        <f>oversi_DCOM!F21</f>
        <v>8282</v>
      </c>
      <c r="AE13" s="94">
        <f>oversi_DCOM!G21</f>
        <v>10053</v>
      </c>
      <c r="AF13" s="94">
        <f>oversi_DCOM!H21</f>
        <v>8603</v>
      </c>
      <c r="AG13" s="94">
        <f>oversi_DCOM!I21</f>
        <v>9929</v>
      </c>
      <c r="AH13" s="94">
        <f>oversi_DCOM!J21</f>
        <v>8799</v>
      </c>
      <c r="AI13" s="94" t="e">
        <f ca="1">_xlfn.FORECAST.ETS(AI$2,$C$13:$AH$13,$C$2:$AH$2)</f>
        <v>#NAME?</v>
      </c>
      <c r="AJ13" s="94" t="e">
        <f t="shared" ref="AJ13:AX13" ca="1" si="15">_xlfn.FORECAST.ETS(AJ$2,$C$13:$AH$13,$C$2:$AH$2)</f>
        <v>#NAME?</v>
      </c>
      <c r="AK13" s="94" t="e">
        <f t="shared" ca="1" si="15"/>
        <v>#NAME?</v>
      </c>
      <c r="AL13" s="94" t="e">
        <f t="shared" ca="1" si="15"/>
        <v>#NAME?</v>
      </c>
      <c r="AM13" s="94" t="e">
        <f t="shared" ca="1" si="15"/>
        <v>#NAME?</v>
      </c>
      <c r="AN13" s="94" t="e">
        <f t="shared" ca="1" si="15"/>
        <v>#NAME?</v>
      </c>
      <c r="AO13" s="94" t="e">
        <f t="shared" ca="1" si="15"/>
        <v>#NAME?</v>
      </c>
      <c r="AP13" s="94" t="e">
        <f t="shared" ca="1" si="15"/>
        <v>#NAME?</v>
      </c>
      <c r="AQ13" s="94" t="e">
        <f t="shared" ca="1" si="15"/>
        <v>#NAME?</v>
      </c>
      <c r="AR13" s="94" t="e">
        <f t="shared" ca="1" si="15"/>
        <v>#NAME?</v>
      </c>
      <c r="AS13" s="94" t="e">
        <f t="shared" ca="1" si="15"/>
        <v>#NAME?</v>
      </c>
      <c r="AT13" s="94" t="e">
        <f t="shared" ca="1" si="15"/>
        <v>#NAME?</v>
      </c>
      <c r="AU13" s="94" t="e">
        <f t="shared" ca="1" si="15"/>
        <v>#NAME?</v>
      </c>
      <c r="AV13" s="94" t="e">
        <f t="shared" ca="1" si="15"/>
        <v>#NAME?</v>
      </c>
      <c r="AW13" s="94" t="e">
        <f t="shared" ca="1" si="15"/>
        <v>#NAME?</v>
      </c>
      <c r="AX13" s="94" t="e">
        <f t="shared" ca="1" si="15"/>
        <v>#NAME?</v>
      </c>
    </row>
    <row r="14" spans="2:50" s="94" customFormat="1">
      <c r="B14" s="94" t="s">
        <v>136</v>
      </c>
      <c r="C14" s="94">
        <f>pošta_notári!C7</f>
        <v>33436</v>
      </c>
      <c r="D14" s="94">
        <f>pošta_notári!D7</f>
        <v>30430</v>
      </c>
      <c r="E14" s="94">
        <f>pošta_notári!E7</f>
        <v>33417</v>
      </c>
      <c r="F14" s="94">
        <f>pošta_notári!F7</f>
        <v>28718</v>
      </c>
      <c r="G14" s="94">
        <f>pošta_notári!G7</f>
        <v>32969</v>
      </c>
      <c r="H14" s="94">
        <f>pošta_notári!H7</f>
        <v>33424</v>
      </c>
      <c r="I14" s="94">
        <f>pošta_notári!I7</f>
        <v>26900</v>
      </c>
      <c r="J14" s="94">
        <f>pošta_notári!J7</f>
        <v>30553</v>
      </c>
      <c r="K14" s="94">
        <f>pošta_notári!K7</f>
        <v>29168</v>
      </c>
      <c r="L14" s="94">
        <f>pošta_notári!L7</f>
        <v>32019</v>
      </c>
      <c r="M14" s="94">
        <f>pošta_notári!M7</f>
        <v>30591</v>
      </c>
      <c r="N14" s="94">
        <f>pošta_notári!N7</f>
        <v>24610</v>
      </c>
      <c r="O14" s="94">
        <f>pošta_notári!C15</f>
        <v>31217</v>
      </c>
      <c r="P14" s="94">
        <f>pošta_notári!D15</f>
        <v>28740</v>
      </c>
      <c r="Q14" s="94">
        <f>pošta_notári!E15</f>
        <v>26687</v>
      </c>
      <c r="R14" s="94">
        <f>pošta_notári!F15</f>
        <v>25047</v>
      </c>
      <c r="S14" s="94">
        <f>pošta_notári!G15</f>
        <v>23243</v>
      </c>
      <c r="T14" s="94">
        <f>pošta_notári!H15</f>
        <v>25780</v>
      </c>
      <c r="U14" s="94">
        <f>pošta_notári!I15</f>
        <v>22340</v>
      </c>
      <c r="V14" s="94">
        <f>pošta_notári!J15</f>
        <v>27889</v>
      </c>
      <c r="W14" s="94">
        <f>pošta_notári!K15</f>
        <v>27295</v>
      </c>
      <c r="X14" s="94">
        <f>pošta_notári!L15</f>
        <v>26895</v>
      </c>
      <c r="Y14" s="94">
        <f>pošta_notári!M15</f>
        <v>24480</v>
      </c>
      <c r="Z14" s="94">
        <f>pošta_notári!N15</f>
        <v>18781</v>
      </c>
      <c r="AA14" s="94">
        <f>pošta_notári!C23</f>
        <v>26808</v>
      </c>
      <c r="AB14" s="94">
        <f>pošta_notári!D23</f>
        <v>23609</v>
      </c>
      <c r="AC14" s="94">
        <f>pošta_notári!E23</f>
        <v>24245</v>
      </c>
      <c r="AD14" s="94">
        <f>pošta_notári!F23</f>
        <v>20996</v>
      </c>
      <c r="AE14" s="94">
        <f>pošta_notári!G23</f>
        <v>21785</v>
      </c>
      <c r="AF14" s="94">
        <f>pošta_notári!H23</f>
        <v>23093</v>
      </c>
      <c r="AG14" s="94">
        <f>pošta_notári!I23</f>
        <v>20868</v>
      </c>
      <c r="AH14" s="94">
        <f>pošta_notári!J23</f>
        <v>25213</v>
      </c>
      <c r="AI14" s="94" t="e">
        <f ca="1">_xlfn.FORECAST.ETS(AI$2,$C$14:$AH$14,$C$2:$AH$2)</f>
        <v>#NAME?</v>
      </c>
      <c r="AJ14" s="94" t="e">
        <f t="shared" ref="AJ14:AX14" ca="1" si="16">_xlfn.FORECAST.ETS(AJ$2,$C$14:$AH$14,$C$2:$AH$2)</f>
        <v>#NAME?</v>
      </c>
      <c r="AK14" s="94" t="e">
        <f t="shared" ca="1" si="16"/>
        <v>#NAME?</v>
      </c>
      <c r="AL14" s="94" t="e">
        <f t="shared" ca="1" si="16"/>
        <v>#NAME?</v>
      </c>
      <c r="AM14" s="94" t="e">
        <f t="shared" ca="1" si="16"/>
        <v>#NAME?</v>
      </c>
      <c r="AN14" s="94" t="e">
        <f t="shared" ca="1" si="16"/>
        <v>#NAME?</v>
      </c>
      <c r="AO14" s="94" t="e">
        <f t="shared" ca="1" si="16"/>
        <v>#NAME?</v>
      </c>
      <c r="AP14" s="94" t="e">
        <f t="shared" ca="1" si="16"/>
        <v>#NAME?</v>
      </c>
      <c r="AQ14" s="94" t="e">
        <f t="shared" ca="1" si="16"/>
        <v>#NAME?</v>
      </c>
      <c r="AR14" s="94" t="e">
        <f t="shared" ca="1" si="16"/>
        <v>#NAME?</v>
      </c>
      <c r="AS14" s="94" t="e">
        <f t="shared" ca="1" si="16"/>
        <v>#NAME?</v>
      </c>
      <c r="AT14" s="94" t="e">
        <f t="shared" ca="1" si="16"/>
        <v>#NAME?</v>
      </c>
      <c r="AU14" s="94" t="e">
        <f t="shared" ca="1" si="16"/>
        <v>#NAME?</v>
      </c>
      <c r="AV14" s="94" t="e">
        <f t="shared" ca="1" si="16"/>
        <v>#NAME?</v>
      </c>
      <c r="AW14" s="94" t="e">
        <f t="shared" ca="1" si="16"/>
        <v>#NAME?</v>
      </c>
      <c r="AX14" s="94" t="e">
        <f t="shared" ca="1" si="16"/>
        <v>#NAME?</v>
      </c>
    </row>
    <row r="15" spans="2:50" s="94" customFormat="1">
      <c r="B15" s="94" t="s">
        <v>138</v>
      </c>
      <c r="C15" s="94">
        <f>oversi_DCOM!C7</f>
        <v>0</v>
      </c>
      <c r="D15" s="94">
        <f>oversi_DCOM!D7</f>
        <v>0</v>
      </c>
      <c r="E15" s="94">
        <f>oversi_DCOM!E7</f>
        <v>0</v>
      </c>
      <c r="F15" s="94">
        <f>oversi_DCOM!F7</f>
        <v>0</v>
      </c>
      <c r="G15" s="94">
        <f>oversi_DCOM!G7</f>
        <v>0</v>
      </c>
      <c r="H15" s="94">
        <f>oversi_DCOM!H7</f>
        <v>0</v>
      </c>
      <c r="I15" s="94">
        <f>oversi_DCOM!I7</f>
        <v>0</v>
      </c>
      <c r="J15" s="94">
        <f>oversi_DCOM!J7</f>
        <v>0</v>
      </c>
      <c r="K15" s="94">
        <f>oversi_DCOM!K7</f>
        <v>0</v>
      </c>
      <c r="L15" s="94">
        <f>oversi_DCOM!L7</f>
        <v>0</v>
      </c>
      <c r="M15" s="94">
        <f>oversi_DCOM!M7</f>
        <v>0</v>
      </c>
      <c r="N15" s="94">
        <f>oversi_DCOM!N7</f>
        <v>0</v>
      </c>
      <c r="O15" s="94">
        <f>oversi_DCOM!C15</f>
        <v>0</v>
      </c>
      <c r="P15" s="94">
        <f>oversi_DCOM!D15</f>
        <v>0</v>
      </c>
      <c r="Q15" s="94">
        <f>oversi_DCOM!E15</f>
        <v>0</v>
      </c>
      <c r="R15" s="94">
        <f>oversi_DCOM!F15</f>
        <v>0</v>
      </c>
      <c r="S15" s="94">
        <f>oversi_DCOM!G15</f>
        <v>0</v>
      </c>
      <c r="T15" s="94">
        <f>oversi_DCOM!H15</f>
        <v>0</v>
      </c>
      <c r="U15" s="94">
        <f>oversi_DCOM!I15</f>
        <v>0</v>
      </c>
      <c r="V15" s="94">
        <f>oversi_DCOM!J15</f>
        <v>0</v>
      </c>
      <c r="W15" s="94">
        <f>oversi_DCOM!K15</f>
        <v>0</v>
      </c>
      <c r="X15" s="94">
        <f>oversi_DCOM!L15</f>
        <v>0</v>
      </c>
      <c r="Y15" s="94">
        <f>oversi_DCOM!M15</f>
        <v>0</v>
      </c>
      <c r="Z15" s="94">
        <f>oversi_DCOM!N15</f>
        <v>0</v>
      </c>
      <c r="AA15" s="94">
        <f>oversi_DCOM!C23</f>
        <v>289</v>
      </c>
      <c r="AB15" s="94">
        <f>oversi_DCOM!D23</f>
        <v>461</v>
      </c>
      <c r="AC15" s="94">
        <f>oversi_DCOM!E23</f>
        <v>629</v>
      </c>
      <c r="AD15" s="94">
        <f>oversi_DCOM!F23</f>
        <v>776</v>
      </c>
      <c r="AE15" s="94">
        <f>oversi_DCOM!G23</f>
        <v>1288</v>
      </c>
      <c r="AF15" s="94">
        <f>oversi_DCOM!H23</f>
        <v>1224</v>
      </c>
      <c r="AG15" s="94">
        <f>oversi_DCOM!I23</f>
        <v>1271</v>
      </c>
      <c r="AH15" s="94">
        <f>oversi_DCOM!J23</f>
        <v>1412</v>
      </c>
      <c r="AI15" s="94" t="e">
        <f ca="1">_xlfn.FORECAST.ETS(AI$2,$C$15:$AH$15,$C$2:$AH$2)</f>
        <v>#NAME?</v>
      </c>
      <c r="AJ15" s="94" t="e">
        <f t="shared" ref="AJ15:AX15" ca="1" si="17">_xlfn.FORECAST.ETS(AJ$2,$C$15:$AH$15,$C$2:$AH$2)</f>
        <v>#NAME?</v>
      </c>
      <c r="AK15" s="94" t="e">
        <f t="shared" ca="1" si="17"/>
        <v>#NAME?</v>
      </c>
      <c r="AL15" s="94" t="e">
        <f t="shared" ca="1" si="17"/>
        <v>#NAME?</v>
      </c>
      <c r="AM15" s="94" t="e">
        <f t="shared" ca="1" si="17"/>
        <v>#NAME?</v>
      </c>
      <c r="AN15" s="94" t="e">
        <f t="shared" ca="1" si="17"/>
        <v>#NAME?</v>
      </c>
      <c r="AO15" s="94" t="e">
        <f t="shared" ca="1" si="17"/>
        <v>#NAME?</v>
      </c>
      <c r="AP15" s="94" t="e">
        <f t="shared" ca="1" si="17"/>
        <v>#NAME?</v>
      </c>
      <c r="AQ15" s="94" t="e">
        <f t="shared" ca="1" si="17"/>
        <v>#NAME?</v>
      </c>
      <c r="AR15" s="94" t="e">
        <f t="shared" ca="1" si="17"/>
        <v>#NAME?</v>
      </c>
      <c r="AS15" s="94" t="e">
        <f t="shared" ca="1" si="17"/>
        <v>#NAME?</v>
      </c>
      <c r="AT15" s="94" t="e">
        <f t="shared" ca="1" si="17"/>
        <v>#NAME?</v>
      </c>
      <c r="AU15" s="94" t="e">
        <f t="shared" ca="1" si="17"/>
        <v>#NAME?</v>
      </c>
      <c r="AV15" s="94" t="e">
        <f t="shared" ca="1" si="17"/>
        <v>#NAME?</v>
      </c>
      <c r="AW15" s="94" t="e">
        <f t="shared" ca="1" si="17"/>
        <v>#NAME?</v>
      </c>
      <c r="AX15" s="94" t="e">
        <f t="shared" ca="1" si="17"/>
        <v>#NAME?</v>
      </c>
    </row>
    <row r="16" spans="2:50" s="148" customFormat="1">
      <c r="B16" s="148" t="s">
        <v>62</v>
      </c>
      <c r="C16" s="148">
        <f>C10+C12+C14</f>
        <v>60201</v>
      </c>
      <c r="D16" s="148">
        <f t="shared" ref="D16:N16" si="18">D10+D12+D14</f>
        <v>54391</v>
      </c>
      <c r="E16" s="148">
        <f t="shared" si="18"/>
        <v>63260</v>
      </c>
      <c r="F16" s="148">
        <f t="shared" si="18"/>
        <v>52527</v>
      </c>
      <c r="G16" s="148">
        <f t="shared" si="18"/>
        <v>61500</v>
      </c>
      <c r="H16" s="148">
        <f t="shared" si="18"/>
        <v>61120</v>
      </c>
      <c r="I16" s="148">
        <f t="shared" si="18"/>
        <v>51150</v>
      </c>
      <c r="J16" s="148">
        <f t="shared" si="18"/>
        <v>53344</v>
      </c>
      <c r="K16" s="148">
        <f t="shared" si="18"/>
        <v>52203</v>
      </c>
      <c r="L16" s="148">
        <f t="shared" si="18"/>
        <v>61257</v>
      </c>
      <c r="M16" s="148">
        <f t="shared" si="18"/>
        <v>54463</v>
      </c>
      <c r="N16" s="148">
        <f t="shared" si="18"/>
        <v>46137</v>
      </c>
      <c r="O16" s="148">
        <f t="shared" ref="O16:AT16" si="19">O10+O12+O14</f>
        <v>59901</v>
      </c>
      <c r="P16" s="148">
        <f t="shared" si="19"/>
        <v>53704</v>
      </c>
      <c r="Q16" s="148">
        <f t="shared" si="19"/>
        <v>51560</v>
      </c>
      <c r="R16" s="148">
        <f t="shared" si="19"/>
        <v>51270</v>
      </c>
      <c r="S16" s="148">
        <f t="shared" si="19"/>
        <v>48220</v>
      </c>
      <c r="T16" s="148">
        <f t="shared" si="19"/>
        <v>49853</v>
      </c>
      <c r="U16" s="148">
        <f t="shared" si="19"/>
        <v>44752</v>
      </c>
      <c r="V16" s="148">
        <f t="shared" si="19"/>
        <v>49027</v>
      </c>
      <c r="W16" s="148">
        <f t="shared" si="19"/>
        <v>45866</v>
      </c>
      <c r="X16" s="148">
        <f t="shared" si="19"/>
        <v>46944</v>
      </c>
      <c r="Y16" s="148">
        <f t="shared" si="19"/>
        <v>43507</v>
      </c>
      <c r="Z16" s="148">
        <f t="shared" si="19"/>
        <v>35123</v>
      </c>
      <c r="AA16" s="148">
        <f t="shared" si="19"/>
        <v>47786</v>
      </c>
      <c r="AB16" s="148">
        <f t="shared" ref="AB16:AH16" si="20">AB10+AB12+AB14</f>
        <v>42075</v>
      </c>
      <c r="AC16" s="148">
        <f t="shared" si="20"/>
        <v>43212</v>
      </c>
      <c r="AD16" s="148">
        <f t="shared" si="20"/>
        <v>38854</v>
      </c>
      <c r="AE16" s="148">
        <f t="shared" si="20"/>
        <v>41408</v>
      </c>
      <c r="AF16" s="148">
        <f t="shared" si="20"/>
        <v>41210</v>
      </c>
      <c r="AG16" s="148">
        <f t="shared" si="20"/>
        <v>38302</v>
      </c>
      <c r="AH16" s="148">
        <f t="shared" si="20"/>
        <v>41123</v>
      </c>
      <c r="AI16" s="148" t="e">
        <f t="shared" ca="1" si="19"/>
        <v>#NAME?</v>
      </c>
      <c r="AJ16" s="148" t="e">
        <f t="shared" ca="1" si="19"/>
        <v>#NAME?</v>
      </c>
      <c r="AK16" s="148" t="e">
        <f t="shared" ca="1" si="19"/>
        <v>#NAME?</v>
      </c>
      <c r="AL16" s="148" t="e">
        <f t="shared" ca="1" si="19"/>
        <v>#NAME?</v>
      </c>
      <c r="AM16" s="148" t="e">
        <f t="shared" ca="1" si="19"/>
        <v>#NAME?</v>
      </c>
      <c r="AN16" s="148" t="e">
        <f t="shared" ca="1" si="19"/>
        <v>#NAME?</v>
      </c>
      <c r="AO16" s="148" t="e">
        <f t="shared" ca="1" si="19"/>
        <v>#NAME?</v>
      </c>
      <c r="AP16" s="148" t="e">
        <f t="shared" ca="1" si="19"/>
        <v>#NAME?</v>
      </c>
      <c r="AQ16" s="148" t="e">
        <f t="shared" ca="1" si="19"/>
        <v>#NAME?</v>
      </c>
      <c r="AR16" s="148" t="e">
        <f t="shared" ca="1" si="19"/>
        <v>#NAME?</v>
      </c>
      <c r="AS16" s="148" t="e">
        <f t="shared" ca="1" si="19"/>
        <v>#NAME?</v>
      </c>
      <c r="AT16" s="148" t="e">
        <f t="shared" ca="1" si="19"/>
        <v>#NAME?</v>
      </c>
      <c r="AU16" s="148" t="e">
        <f t="shared" ref="AU16:AX16" ca="1" si="21">AU10+AU12+AU14</f>
        <v>#NAME?</v>
      </c>
      <c r="AV16" s="148" t="e">
        <f t="shared" ca="1" si="21"/>
        <v>#NAME?</v>
      </c>
      <c r="AW16" s="148" t="e">
        <f t="shared" ca="1" si="21"/>
        <v>#NAME?</v>
      </c>
      <c r="AX16" s="148" t="e">
        <f t="shared" ca="1" si="21"/>
        <v>#NAME?</v>
      </c>
    </row>
    <row r="17" spans="2:50" s="148" customFormat="1">
      <c r="B17" s="148" t="s">
        <v>63</v>
      </c>
      <c r="C17" s="148">
        <f>C11+C13+C15</f>
        <v>241</v>
      </c>
      <c r="D17" s="148">
        <f t="shared" ref="D17:N17" si="22">D11+D13+D15</f>
        <v>896</v>
      </c>
      <c r="E17" s="148">
        <f t="shared" si="22"/>
        <v>3013</v>
      </c>
      <c r="F17" s="148">
        <f t="shared" si="22"/>
        <v>2737</v>
      </c>
      <c r="G17" s="148">
        <f t="shared" si="22"/>
        <v>2895</v>
      </c>
      <c r="H17" s="148">
        <f t="shared" si="22"/>
        <v>1676</v>
      </c>
      <c r="I17" s="148">
        <f t="shared" si="22"/>
        <v>1417</v>
      </c>
      <c r="J17" s="148">
        <f t="shared" si="22"/>
        <v>1528</v>
      </c>
      <c r="K17" s="148">
        <f t="shared" si="22"/>
        <v>1723</v>
      </c>
      <c r="L17" s="148">
        <f t="shared" si="22"/>
        <v>2348</v>
      </c>
      <c r="M17" s="148">
        <f t="shared" si="22"/>
        <v>2450</v>
      </c>
      <c r="N17" s="148">
        <f t="shared" si="22"/>
        <v>1791</v>
      </c>
      <c r="O17" s="148">
        <f t="shared" ref="O17:AT17" si="23">O11+O13+O15</f>
        <v>2843</v>
      </c>
      <c r="P17" s="148">
        <f t="shared" si="23"/>
        <v>5286</v>
      </c>
      <c r="Q17" s="148">
        <f t="shared" si="23"/>
        <v>12906</v>
      </c>
      <c r="R17" s="148">
        <f t="shared" si="23"/>
        <v>19206</v>
      </c>
      <c r="S17" s="148">
        <f t="shared" si="23"/>
        <v>11462</v>
      </c>
      <c r="T17" s="148">
        <f t="shared" si="23"/>
        <v>6768</v>
      </c>
      <c r="U17" s="148">
        <f t="shared" si="23"/>
        <v>5501</v>
      </c>
      <c r="V17" s="148">
        <f t="shared" si="23"/>
        <v>4450</v>
      </c>
      <c r="W17" s="148">
        <f t="shared" si="23"/>
        <v>15267</v>
      </c>
      <c r="X17" s="148">
        <f t="shared" si="23"/>
        <v>23504</v>
      </c>
      <c r="Y17" s="148">
        <f t="shared" si="23"/>
        <v>20496</v>
      </c>
      <c r="Z17" s="148">
        <f t="shared" si="23"/>
        <v>20979</v>
      </c>
      <c r="AA17" s="148">
        <f t="shared" si="23"/>
        <v>29951</v>
      </c>
      <c r="AB17" s="148">
        <f t="shared" ref="AB17:AH17" si="24">AB11+AB13+AB15</f>
        <v>38484</v>
      </c>
      <c r="AC17" s="148">
        <f t="shared" si="24"/>
        <v>46612</v>
      </c>
      <c r="AD17" s="148">
        <f t="shared" si="24"/>
        <v>42402</v>
      </c>
      <c r="AE17" s="148">
        <f t="shared" si="24"/>
        <v>40959</v>
      </c>
      <c r="AF17" s="148">
        <f t="shared" si="24"/>
        <v>33686</v>
      </c>
      <c r="AG17" s="148">
        <f t="shared" si="24"/>
        <v>37455</v>
      </c>
      <c r="AH17" s="148">
        <f t="shared" si="24"/>
        <v>34516</v>
      </c>
      <c r="AI17" s="148" t="e">
        <f t="shared" ca="1" si="23"/>
        <v>#NAME?</v>
      </c>
      <c r="AJ17" s="148" t="e">
        <f t="shared" ca="1" si="23"/>
        <v>#NAME?</v>
      </c>
      <c r="AK17" s="148" t="e">
        <f t="shared" ca="1" si="23"/>
        <v>#NAME?</v>
      </c>
      <c r="AL17" s="148" t="e">
        <f t="shared" ca="1" si="23"/>
        <v>#NAME?</v>
      </c>
      <c r="AM17" s="148" t="e">
        <f t="shared" ca="1" si="23"/>
        <v>#NAME?</v>
      </c>
      <c r="AN17" s="148" t="e">
        <f t="shared" ca="1" si="23"/>
        <v>#NAME?</v>
      </c>
      <c r="AO17" s="148" t="e">
        <f t="shared" ca="1" si="23"/>
        <v>#NAME?</v>
      </c>
      <c r="AP17" s="148" t="e">
        <f t="shared" ca="1" si="23"/>
        <v>#NAME?</v>
      </c>
      <c r="AQ17" s="148" t="e">
        <f t="shared" ca="1" si="23"/>
        <v>#NAME?</v>
      </c>
      <c r="AR17" s="148" t="e">
        <f t="shared" ca="1" si="23"/>
        <v>#NAME?</v>
      </c>
      <c r="AS17" s="148" t="e">
        <f t="shared" ca="1" si="23"/>
        <v>#NAME?</v>
      </c>
      <c r="AT17" s="148" t="e">
        <f t="shared" ca="1" si="23"/>
        <v>#NAME?</v>
      </c>
      <c r="AU17" s="148" t="e">
        <f t="shared" ref="AU17:AX17" ca="1" si="25">AU11+AU13+AU15</f>
        <v>#NAME?</v>
      </c>
      <c r="AV17" s="148" t="e">
        <f t="shared" ca="1" si="25"/>
        <v>#NAME?</v>
      </c>
      <c r="AW17" s="148" t="e">
        <f t="shared" ca="1" si="25"/>
        <v>#NAME?</v>
      </c>
      <c r="AX17" s="148" t="e">
        <f t="shared" ca="1" si="25"/>
        <v>#NAME?</v>
      </c>
    </row>
    <row r="18" spans="2:50" s="4" customFormat="1">
      <c r="B18" s="4" t="s">
        <v>145</v>
      </c>
      <c r="C18" s="269">
        <f>C16+C17</f>
        <v>60442</v>
      </c>
      <c r="D18" s="269">
        <f t="shared" ref="D18:N18" si="26">D16+D17</f>
        <v>55287</v>
      </c>
      <c r="E18" s="269">
        <f t="shared" si="26"/>
        <v>66273</v>
      </c>
      <c r="F18" s="269">
        <f t="shared" si="26"/>
        <v>55264</v>
      </c>
      <c r="G18" s="269">
        <f t="shared" si="26"/>
        <v>64395</v>
      </c>
      <c r="H18" s="269">
        <f t="shared" si="26"/>
        <v>62796</v>
      </c>
      <c r="I18" s="269">
        <f t="shared" si="26"/>
        <v>52567</v>
      </c>
      <c r="J18" s="269">
        <f t="shared" si="26"/>
        <v>54872</v>
      </c>
      <c r="K18" s="269">
        <f t="shared" si="26"/>
        <v>53926</v>
      </c>
      <c r="L18" s="269">
        <f t="shared" si="26"/>
        <v>63605</v>
      </c>
      <c r="M18" s="269">
        <f t="shared" si="26"/>
        <v>56913</v>
      </c>
      <c r="N18" s="269">
        <f t="shared" si="26"/>
        <v>47928</v>
      </c>
      <c r="O18" s="269">
        <f t="shared" ref="O18" si="27">O16+O17</f>
        <v>62744</v>
      </c>
      <c r="P18" s="269">
        <f t="shared" ref="P18" si="28">P16+P17</f>
        <v>58990</v>
      </c>
      <c r="Q18" s="269">
        <f t="shared" ref="Q18" si="29">Q16+Q17</f>
        <v>64466</v>
      </c>
      <c r="R18" s="269">
        <f t="shared" ref="R18" si="30">R16+R17</f>
        <v>70476</v>
      </c>
      <c r="S18" s="269">
        <f t="shared" ref="S18" si="31">S16+S17</f>
        <v>59682</v>
      </c>
      <c r="T18" s="269">
        <f t="shared" ref="T18" si="32">T16+T17</f>
        <v>56621</v>
      </c>
      <c r="U18" s="269">
        <f t="shared" ref="U18" si="33">U16+U17</f>
        <v>50253</v>
      </c>
      <c r="V18" s="269">
        <f t="shared" ref="V18" si="34">V16+V17</f>
        <v>53477</v>
      </c>
      <c r="W18" s="269">
        <f t="shared" ref="W18" si="35">W16+W17</f>
        <v>61133</v>
      </c>
      <c r="X18" s="269">
        <f t="shared" ref="X18" si="36">X16+X17</f>
        <v>70448</v>
      </c>
      <c r="Y18" s="269">
        <f t="shared" ref="Y18" si="37">Y16+Y17</f>
        <v>64003</v>
      </c>
      <c r="Z18" s="269">
        <f t="shared" ref="Z18" si="38">Z16+Z17</f>
        <v>56102</v>
      </c>
      <c r="AA18" s="269">
        <f t="shared" ref="AA18" si="39">AA16+AA17</f>
        <v>77737</v>
      </c>
      <c r="AB18" s="269">
        <f t="shared" ref="AB18" si="40">AB16+AB17</f>
        <v>80559</v>
      </c>
      <c r="AC18" s="269">
        <f t="shared" ref="AC18" si="41">AC16+AC17</f>
        <v>89824</v>
      </c>
      <c r="AD18" s="269">
        <f t="shared" ref="AD18" si="42">AD16+AD17</f>
        <v>81256</v>
      </c>
      <c r="AE18" s="269">
        <f t="shared" ref="AE18" si="43">AE16+AE17</f>
        <v>82367</v>
      </c>
      <c r="AF18" s="269">
        <f t="shared" ref="AF18" si="44">AF16+AF17</f>
        <v>74896</v>
      </c>
      <c r="AG18" s="269">
        <f t="shared" ref="AG18" si="45">AG16+AG17</f>
        <v>75757</v>
      </c>
      <c r="AH18" s="269">
        <f t="shared" ref="AH18" si="46">AH16+AH17</f>
        <v>75639</v>
      </c>
      <c r="AI18" s="269" t="e">
        <f t="shared" ref="AI18" ca="1" si="47">AI16+AI17</f>
        <v>#NAME?</v>
      </c>
      <c r="AJ18" s="269" t="e">
        <f t="shared" ref="AJ18" ca="1" si="48">AJ16+AJ17</f>
        <v>#NAME?</v>
      </c>
      <c r="AK18" s="269" t="e">
        <f t="shared" ref="AK18" ca="1" si="49">AK16+AK17</f>
        <v>#NAME?</v>
      </c>
      <c r="AL18" s="269" t="e">
        <f t="shared" ref="AL18" ca="1" si="50">AL16+AL17</f>
        <v>#NAME?</v>
      </c>
      <c r="AM18" s="269" t="e">
        <f t="shared" ref="AM18" ca="1" si="51">AM16+AM17</f>
        <v>#NAME?</v>
      </c>
      <c r="AN18" s="269" t="e">
        <f t="shared" ref="AN18" ca="1" si="52">AN16+AN17</f>
        <v>#NAME?</v>
      </c>
      <c r="AO18" s="269" t="e">
        <f t="shared" ref="AO18" ca="1" si="53">AO16+AO17</f>
        <v>#NAME?</v>
      </c>
      <c r="AP18" s="269" t="e">
        <f t="shared" ref="AP18" ca="1" si="54">AP16+AP17</f>
        <v>#NAME?</v>
      </c>
      <c r="AQ18" s="269" t="e">
        <f t="shared" ref="AQ18" ca="1" si="55">AQ16+AQ17</f>
        <v>#NAME?</v>
      </c>
      <c r="AR18" s="269" t="e">
        <f t="shared" ref="AR18" ca="1" si="56">AR16+AR17</f>
        <v>#NAME?</v>
      </c>
      <c r="AS18" s="269" t="e">
        <f t="shared" ref="AS18" ca="1" si="57">AS16+AS17</f>
        <v>#NAME?</v>
      </c>
      <c r="AT18" s="269" t="e">
        <f t="shared" ref="AT18" ca="1" si="58">AT16+AT17</f>
        <v>#NAME?</v>
      </c>
      <c r="AU18" s="269" t="e">
        <f t="shared" ref="AU18" ca="1" si="59">AU16+AU17</f>
        <v>#NAME?</v>
      </c>
      <c r="AV18" s="269" t="e">
        <f t="shared" ref="AV18" ca="1" si="60">AV16+AV17</f>
        <v>#NAME?</v>
      </c>
      <c r="AW18" s="269" t="e">
        <f t="shared" ref="AW18" ca="1" si="61">AW16+AW17</f>
        <v>#NAME?</v>
      </c>
      <c r="AX18" s="269" t="e">
        <f t="shared" ref="AX18" ca="1" si="62">AX16+AX17</f>
        <v>#NAME?</v>
      </c>
    </row>
    <row r="20" spans="2:50">
      <c r="C20" s="272">
        <f>C3</f>
        <v>60201</v>
      </c>
      <c r="D20" s="272">
        <f>D3+C20</f>
        <v>114592</v>
      </c>
      <c r="E20" s="272">
        <f t="shared" ref="E20:AH20" si="63">E3+D20</f>
        <v>177852</v>
      </c>
      <c r="F20" s="272">
        <f t="shared" si="63"/>
        <v>230379</v>
      </c>
      <c r="G20" s="272">
        <f t="shared" si="63"/>
        <v>291879</v>
      </c>
      <c r="H20" s="272">
        <f t="shared" si="63"/>
        <v>352999</v>
      </c>
      <c r="I20" s="272">
        <f t="shared" si="63"/>
        <v>404149</v>
      </c>
      <c r="J20" s="272">
        <f t="shared" si="63"/>
        <v>457493</v>
      </c>
      <c r="K20" s="272">
        <f t="shared" si="63"/>
        <v>509696</v>
      </c>
      <c r="L20" s="272">
        <f t="shared" si="63"/>
        <v>570953</v>
      </c>
      <c r="M20" s="272">
        <f t="shared" si="63"/>
        <v>625416</v>
      </c>
      <c r="N20" s="272">
        <f t="shared" si="63"/>
        <v>671553</v>
      </c>
      <c r="O20" s="272">
        <f t="shared" si="63"/>
        <v>731454</v>
      </c>
      <c r="P20" s="272">
        <f t="shared" si="63"/>
        <v>785158</v>
      </c>
      <c r="Q20" s="272">
        <f t="shared" si="63"/>
        <v>836718</v>
      </c>
      <c r="R20" s="272">
        <f t="shared" si="63"/>
        <v>887988</v>
      </c>
      <c r="S20" s="272">
        <f t="shared" si="63"/>
        <v>936208</v>
      </c>
      <c r="T20" s="272">
        <f t="shared" si="63"/>
        <v>986061</v>
      </c>
      <c r="U20" s="272">
        <f t="shared" si="63"/>
        <v>1030813</v>
      </c>
      <c r="V20" s="272">
        <f t="shared" si="63"/>
        <v>1079840</v>
      </c>
      <c r="W20" s="272">
        <f t="shared" si="63"/>
        <v>1125706</v>
      </c>
      <c r="X20" s="272">
        <f t="shared" si="63"/>
        <v>1172650</v>
      </c>
      <c r="Y20" s="272">
        <f t="shared" si="63"/>
        <v>1216157</v>
      </c>
      <c r="Z20" s="272">
        <f t="shared" si="63"/>
        <v>1251280</v>
      </c>
      <c r="AA20" s="272">
        <f t="shared" si="63"/>
        <v>1299066</v>
      </c>
      <c r="AB20" s="272">
        <f t="shared" si="63"/>
        <v>1341141</v>
      </c>
      <c r="AC20" s="272">
        <f t="shared" si="63"/>
        <v>1384353</v>
      </c>
      <c r="AD20" s="272">
        <f t="shared" si="63"/>
        <v>1423207</v>
      </c>
      <c r="AE20" s="272">
        <f t="shared" si="63"/>
        <v>1464615</v>
      </c>
      <c r="AF20" s="272">
        <f t="shared" si="63"/>
        <v>1505825</v>
      </c>
      <c r="AG20" s="272">
        <f t="shared" si="63"/>
        <v>1544127</v>
      </c>
      <c r="AH20" s="272">
        <f t="shared" si="63"/>
        <v>1585250</v>
      </c>
      <c r="AI20" s="272" t="e">
        <f t="shared" ref="AI20:AT20" ca="1" si="64">AI3+AH20</f>
        <v>#NAME?</v>
      </c>
      <c r="AJ20" s="272" t="e">
        <f t="shared" ca="1" si="64"/>
        <v>#NAME?</v>
      </c>
      <c r="AK20" s="272" t="e">
        <f t="shared" ca="1" si="64"/>
        <v>#NAME?</v>
      </c>
      <c r="AL20" s="272" t="e">
        <f t="shared" ca="1" si="64"/>
        <v>#NAME?</v>
      </c>
      <c r="AM20" s="272" t="e">
        <f t="shared" ca="1" si="64"/>
        <v>#NAME?</v>
      </c>
      <c r="AN20" s="272" t="e">
        <f t="shared" ca="1" si="64"/>
        <v>#NAME?</v>
      </c>
      <c r="AO20" s="272" t="e">
        <f t="shared" ca="1" si="64"/>
        <v>#NAME?</v>
      </c>
      <c r="AP20" s="272" t="e">
        <f t="shared" ca="1" si="64"/>
        <v>#NAME?</v>
      </c>
      <c r="AQ20" s="272" t="e">
        <f t="shared" ca="1" si="64"/>
        <v>#NAME?</v>
      </c>
      <c r="AR20" s="272" t="e">
        <f t="shared" ca="1" si="64"/>
        <v>#NAME?</v>
      </c>
      <c r="AS20" s="272" t="e">
        <f t="shared" ca="1" si="64"/>
        <v>#NAME?</v>
      </c>
      <c r="AT20" s="272" t="e">
        <f t="shared" ca="1" si="64"/>
        <v>#NAME?</v>
      </c>
      <c r="AU20" s="272" t="e">
        <f t="shared" ref="AU20:AU21" ca="1" si="65">AU3+AT20</f>
        <v>#NAME?</v>
      </c>
      <c r="AV20" s="272" t="e">
        <f t="shared" ref="AV20:AV21" ca="1" si="66">AV3+AU20</f>
        <v>#NAME?</v>
      </c>
      <c r="AW20" s="272" t="e">
        <f t="shared" ref="AW20:AW21" ca="1" si="67">AW3+AV20</f>
        <v>#NAME?</v>
      </c>
      <c r="AX20" s="272" t="e">
        <f t="shared" ref="AX20:AX21" ca="1" si="68">AX3+AW20</f>
        <v>#NAME?</v>
      </c>
    </row>
    <row r="21" spans="2:50">
      <c r="C21" s="272">
        <f>C4</f>
        <v>241</v>
      </c>
      <c r="D21" s="272">
        <f>D4+C21</f>
        <v>1137</v>
      </c>
      <c r="E21" s="272">
        <f t="shared" ref="E21:AH21" si="69">E4+D21</f>
        <v>4150</v>
      </c>
      <c r="F21" s="272">
        <f t="shared" si="69"/>
        <v>6887</v>
      </c>
      <c r="G21" s="272">
        <f t="shared" si="69"/>
        <v>9782</v>
      </c>
      <c r="H21" s="272">
        <f t="shared" si="69"/>
        <v>11458</v>
      </c>
      <c r="I21" s="272">
        <f t="shared" si="69"/>
        <v>12875</v>
      </c>
      <c r="J21" s="272">
        <f t="shared" si="69"/>
        <v>14403</v>
      </c>
      <c r="K21" s="272">
        <f t="shared" si="69"/>
        <v>16126</v>
      </c>
      <c r="L21" s="272">
        <f t="shared" si="69"/>
        <v>18474</v>
      </c>
      <c r="M21" s="272">
        <f t="shared" si="69"/>
        <v>20924</v>
      </c>
      <c r="N21" s="272">
        <f t="shared" si="69"/>
        <v>22715</v>
      </c>
      <c r="O21" s="272">
        <f t="shared" si="69"/>
        <v>25558</v>
      </c>
      <c r="P21" s="272">
        <f t="shared" si="69"/>
        <v>30844</v>
      </c>
      <c r="Q21" s="272">
        <f t="shared" si="69"/>
        <v>43750</v>
      </c>
      <c r="R21" s="272">
        <f t="shared" si="69"/>
        <v>62956</v>
      </c>
      <c r="S21" s="272">
        <f t="shared" si="69"/>
        <v>74418</v>
      </c>
      <c r="T21" s="272">
        <f t="shared" si="69"/>
        <v>81186</v>
      </c>
      <c r="U21" s="272">
        <f t="shared" si="69"/>
        <v>86687</v>
      </c>
      <c r="V21" s="272">
        <f t="shared" si="69"/>
        <v>91137</v>
      </c>
      <c r="W21" s="272">
        <f t="shared" si="69"/>
        <v>106404</v>
      </c>
      <c r="X21" s="272">
        <f t="shared" si="69"/>
        <v>129908</v>
      </c>
      <c r="Y21" s="272">
        <f t="shared" si="69"/>
        <v>150404</v>
      </c>
      <c r="Z21" s="272">
        <f t="shared" si="69"/>
        <v>171383</v>
      </c>
      <c r="AA21" s="272">
        <f t="shared" si="69"/>
        <v>201334</v>
      </c>
      <c r="AB21" s="272">
        <f t="shared" si="69"/>
        <v>239818</v>
      </c>
      <c r="AC21" s="272">
        <f t="shared" si="69"/>
        <v>286430</v>
      </c>
      <c r="AD21" s="272">
        <f t="shared" si="69"/>
        <v>328832</v>
      </c>
      <c r="AE21" s="272">
        <f t="shared" si="69"/>
        <v>369791</v>
      </c>
      <c r="AF21" s="272">
        <f t="shared" si="69"/>
        <v>403477</v>
      </c>
      <c r="AG21" s="272">
        <f t="shared" si="69"/>
        <v>440932</v>
      </c>
      <c r="AH21" s="272">
        <f t="shared" si="69"/>
        <v>475448</v>
      </c>
      <c r="AI21" s="272" t="e">
        <f t="shared" ref="AI21:AT21" ca="1" si="70">AI4+AH21</f>
        <v>#NAME?</v>
      </c>
      <c r="AJ21" s="272" t="e">
        <f t="shared" ca="1" si="70"/>
        <v>#NAME?</v>
      </c>
      <c r="AK21" s="272" t="e">
        <f t="shared" ca="1" si="70"/>
        <v>#NAME?</v>
      </c>
      <c r="AL21" s="272" t="e">
        <f t="shared" ca="1" si="70"/>
        <v>#NAME?</v>
      </c>
      <c r="AM21" s="272" t="e">
        <f t="shared" ca="1" si="70"/>
        <v>#NAME?</v>
      </c>
      <c r="AN21" s="272" t="e">
        <f t="shared" ca="1" si="70"/>
        <v>#NAME?</v>
      </c>
      <c r="AO21" s="272" t="e">
        <f t="shared" ca="1" si="70"/>
        <v>#NAME?</v>
      </c>
      <c r="AP21" s="272" t="e">
        <f t="shared" ca="1" si="70"/>
        <v>#NAME?</v>
      </c>
      <c r="AQ21" s="272" t="e">
        <f t="shared" ca="1" si="70"/>
        <v>#NAME?</v>
      </c>
      <c r="AR21" s="272" t="e">
        <f t="shared" ca="1" si="70"/>
        <v>#NAME?</v>
      </c>
      <c r="AS21" s="272" t="e">
        <f t="shared" ca="1" si="70"/>
        <v>#NAME?</v>
      </c>
      <c r="AT21" s="272" t="e">
        <f t="shared" ca="1" si="70"/>
        <v>#NAME?</v>
      </c>
      <c r="AU21" s="272" t="e">
        <f t="shared" ca="1" si="65"/>
        <v>#NAME?</v>
      </c>
      <c r="AV21" s="272" t="e">
        <f t="shared" ca="1" si="66"/>
        <v>#NAME?</v>
      </c>
      <c r="AW21" s="272" t="e">
        <f t="shared" ca="1" si="67"/>
        <v>#NAME?</v>
      </c>
      <c r="AX21" s="272" t="e">
        <f t="shared" ca="1" si="68"/>
        <v>#NAME?</v>
      </c>
    </row>
    <row r="23" spans="2:50">
      <c r="B23" s="94"/>
      <c r="C23" s="94" t="s">
        <v>62</v>
      </c>
      <c r="D23" s="6">
        <f>(D20-C20)/C20</f>
        <v>0.90348997524958052</v>
      </c>
      <c r="E23" s="6">
        <f t="shared" ref="E23:AH23" si="71">(E20-D20)/D20</f>
        <v>0.55204551801172852</v>
      </c>
      <c r="F23" s="6">
        <f t="shared" si="71"/>
        <v>0.29534107010323191</v>
      </c>
      <c r="G23" s="6">
        <f t="shared" si="71"/>
        <v>0.26695141484249868</v>
      </c>
      <c r="H23" s="6">
        <f t="shared" si="71"/>
        <v>0.20940184117391111</v>
      </c>
      <c r="I23" s="6">
        <f t="shared" si="71"/>
        <v>0.14490126034351372</v>
      </c>
      <c r="J23" s="6">
        <f t="shared" si="71"/>
        <v>0.13199092413936445</v>
      </c>
      <c r="K23" s="6">
        <f t="shared" si="71"/>
        <v>0.11410666392709834</v>
      </c>
      <c r="L23" s="6">
        <f t="shared" si="71"/>
        <v>0.12018340344048217</v>
      </c>
      <c r="M23" s="6">
        <f t="shared" si="71"/>
        <v>9.538963802624735E-2</v>
      </c>
      <c r="N23" s="6">
        <f t="shared" si="71"/>
        <v>7.3770098622356964E-2</v>
      </c>
      <c r="O23" s="6">
        <f t="shared" si="71"/>
        <v>8.9197725272614367E-2</v>
      </c>
      <c r="P23" s="6">
        <f t="shared" si="71"/>
        <v>7.3420884977045714E-2</v>
      </c>
      <c r="Q23" s="6">
        <f t="shared" si="71"/>
        <v>6.5668311346251326E-2</v>
      </c>
      <c r="R23" s="6">
        <f t="shared" si="71"/>
        <v>6.1275124952492953E-2</v>
      </c>
      <c r="S23" s="6">
        <f t="shared" si="71"/>
        <v>5.4302535619850718E-2</v>
      </c>
      <c r="T23" s="6">
        <f t="shared" si="71"/>
        <v>5.3249918821458478E-2</v>
      </c>
      <c r="U23" s="6">
        <f t="shared" si="71"/>
        <v>4.5384616164720032E-2</v>
      </c>
      <c r="V23" s="6">
        <f t="shared" si="71"/>
        <v>4.7561487874134299E-2</v>
      </c>
      <c r="W23" s="6">
        <f t="shared" si="71"/>
        <v>4.2474811083123426E-2</v>
      </c>
      <c r="X23" s="6">
        <f t="shared" si="71"/>
        <v>4.1701829785041562E-2</v>
      </c>
      <c r="Y23" s="6">
        <f t="shared" si="71"/>
        <v>3.7101436916385962E-2</v>
      </c>
      <c r="Z23" s="6">
        <f t="shared" si="71"/>
        <v>2.8880317261669342E-2</v>
      </c>
      <c r="AA23" s="6">
        <f t="shared" si="71"/>
        <v>3.8189693753596314E-2</v>
      </c>
      <c r="AB23" s="6">
        <f t="shared" si="71"/>
        <v>3.2388654618010174E-2</v>
      </c>
      <c r="AC23" s="6">
        <f t="shared" si="71"/>
        <v>3.2220325827038321E-2</v>
      </c>
      <c r="AD23" s="6">
        <f t="shared" si="71"/>
        <v>2.806654083170983E-2</v>
      </c>
      <c r="AE23" s="6">
        <f t="shared" si="71"/>
        <v>2.9094854086580517E-2</v>
      </c>
      <c r="AF23" s="6">
        <f t="shared" si="71"/>
        <v>2.8137087220873745E-2</v>
      </c>
      <c r="AG23" s="6">
        <f t="shared" si="71"/>
        <v>2.5435890624740592E-2</v>
      </c>
      <c r="AH23" s="6">
        <f t="shared" si="71"/>
        <v>2.6631876782155874E-2</v>
      </c>
      <c r="AI23" s="6" t="e">
        <f t="shared" ref="AI23:AT23" ca="1" si="72">(AI20-AH20)/AH20</f>
        <v>#NAME?</v>
      </c>
      <c r="AJ23" s="6" t="e">
        <f t="shared" ca="1" si="72"/>
        <v>#NAME?</v>
      </c>
      <c r="AK23" s="6" t="e">
        <f t="shared" ca="1" si="72"/>
        <v>#NAME?</v>
      </c>
      <c r="AL23" s="6" t="e">
        <f t="shared" ca="1" si="72"/>
        <v>#NAME?</v>
      </c>
      <c r="AM23" s="6" t="e">
        <f t="shared" ca="1" si="72"/>
        <v>#NAME?</v>
      </c>
      <c r="AN23" s="6" t="e">
        <f t="shared" ca="1" si="72"/>
        <v>#NAME?</v>
      </c>
      <c r="AO23" s="6" t="e">
        <f t="shared" ca="1" si="72"/>
        <v>#NAME?</v>
      </c>
      <c r="AP23" s="6" t="e">
        <f t="shared" ca="1" si="72"/>
        <v>#NAME?</v>
      </c>
      <c r="AQ23" s="6" t="e">
        <f t="shared" ca="1" si="72"/>
        <v>#NAME?</v>
      </c>
      <c r="AR23" s="6" t="e">
        <f t="shared" ca="1" si="72"/>
        <v>#NAME?</v>
      </c>
      <c r="AS23" s="6" t="e">
        <f t="shared" ca="1" si="72"/>
        <v>#NAME?</v>
      </c>
      <c r="AT23" s="6" t="e">
        <f t="shared" ca="1" si="72"/>
        <v>#NAME?</v>
      </c>
      <c r="AU23" s="6" t="e">
        <f t="shared" ref="AU23:AU24" ca="1" si="73">(AU20-AT20)/AT20</f>
        <v>#NAME?</v>
      </c>
      <c r="AV23" s="6" t="e">
        <f t="shared" ref="AV23:AV24" ca="1" si="74">(AV20-AU20)/AU20</f>
        <v>#NAME?</v>
      </c>
      <c r="AW23" s="6" t="e">
        <f t="shared" ref="AW23:AW24" ca="1" si="75">(AW20-AV20)/AV20</f>
        <v>#NAME?</v>
      </c>
      <c r="AX23" s="6" t="e">
        <f t="shared" ref="AX23:AX24" ca="1" si="76">(AX20-AW20)/AW20</f>
        <v>#NAME?</v>
      </c>
    </row>
    <row r="24" spans="2:50">
      <c r="B24" s="94"/>
      <c r="C24" s="94" t="s">
        <v>63</v>
      </c>
      <c r="D24" s="6">
        <f>(D21-C21)/C21</f>
        <v>3.7178423236514524</v>
      </c>
      <c r="E24" s="6">
        <f t="shared" ref="E24:AH24" si="77">(E21-D21)/D21</f>
        <v>2.6499560246262095</v>
      </c>
      <c r="F24" s="6">
        <f t="shared" si="77"/>
        <v>0.6595180722891566</v>
      </c>
      <c r="G24" s="6">
        <f t="shared" si="77"/>
        <v>0.4203571947146798</v>
      </c>
      <c r="H24" s="6">
        <f t="shared" si="77"/>
        <v>0.1713351052954406</v>
      </c>
      <c r="I24" s="6">
        <f t="shared" si="77"/>
        <v>0.12366905219060918</v>
      </c>
      <c r="J24" s="6">
        <f t="shared" si="77"/>
        <v>0.11867961165048543</v>
      </c>
      <c r="K24" s="6">
        <f t="shared" si="77"/>
        <v>0.11962785530792196</v>
      </c>
      <c r="L24" s="6">
        <f t="shared" si="77"/>
        <v>0.14560337343420562</v>
      </c>
      <c r="M24" s="6">
        <f t="shared" si="77"/>
        <v>0.13261881563278122</v>
      </c>
      <c r="N24" s="6">
        <f t="shared" si="77"/>
        <v>8.5595488434333775E-2</v>
      </c>
      <c r="O24" s="6">
        <f t="shared" si="77"/>
        <v>0.12515958617653533</v>
      </c>
      <c r="P24" s="6">
        <f t="shared" si="77"/>
        <v>0.20682369512481416</v>
      </c>
      <c r="Q24" s="6">
        <f t="shared" si="77"/>
        <v>0.41842821942679287</v>
      </c>
      <c r="R24" s="6">
        <f t="shared" si="77"/>
        <v>0.43899428571428573</v>
      </c>
      <c r="S24" s="6">
        <f t="shared" si="77"/>
        <v>0.18206366351102357</v>
      </c>
      <c r="T24" s="6">
        <f t="shared" si="77"/>
        <v>9.0945738934128842E-2</v>
      </c>
      <c r="U24" s="6">
        <f t="shared" si="77"/>
        <v>6.7757987830414104E-2</v>
      </c>
      <c r="V24" s="6">
        <f t="shared" si="77"/>
        <v>5.1334110074174905E-2</v>
      </c>
      <c r="W24" s="6">
        <f t="shared" si="77"/>
        <v>0.167517034793772</v>
      </c>
      <c r="X24" s="6">
        <f t="shared" si="77"/>
        <v>0.2208939513552122</v>
      </c>
      <c r="Y24" s="6">
        <f t="shared" si="77"/>
        <v>0.15777319333682299</v>
      </c>
      <c r="Z24" s="6">
        <f t="shared" si="77"/>
        <v>0.13948432222547272</v>
      </c>
      <c r="AA24" s="6">
        <f t="shared" si="77"/>
        <v>0.17476062386584434</v>
      </c>
      <c r="AB24" s="6">
        <f t="shared" si="77"/>
        <v>0.1911450624335681</v>
      </c>
      <c r="AC24" s="6">
        <f t="shared" si="77"/>
        <v>0.19436405941172055</v>
      </c>
      <c r="AD24" s="6">
        <f t="shared" si="77"/>
        <v>0.14803616939566386</v>
      </c>
      <c r="AE24" s="6">
        <f t="shared" si="77"/>
        <v>0.12455904534838459</v>
      </c>
      <c r="AF24" s="6">
        <f t="shared" si="77"/>
        <v>9.1094699438331386E-2</v>
      </c>
      <c r="AG24" s="6">
        <f t="shared" si="77"/>
        <v>9.2830570267945875E-2</v>
      </c>
      <c r="AH24" s="6">
        <f t="shared" si="77"/>
        <v>7.8279644026743353E-2</v>
      </c>
      <c r="AI24" s="6" t="e">
        <f t="shared" ref="AI24:AT24" ca="1" si="78">(AI21-AH21)/AH21</f>
        <v>#NAME?</v>
      </c>
      <c r="AJ24" s="6" t="e">
        <f t="shared" ca="1" si="78"/>
        <v>#NAME?</v>
      </c>
      <c r="AK24" s="6" t="e">
        <f t="shared" ca="1" si="78"/>
        <v>#NAME?</v>
      </c>
      <c r="AL24" s="6" t="e">
        <f t="shared" ca="1" si="78"/>
        <v>#NAME?</v>
      </c>
      <c r="AM24" s="6" t="e">
        <f t="shared" ca="1" si="78"/>
        <v>#NAME?</v>
      </c>
      <c r="AN24" s="6" t="e">
        <f t="shared" ca="1" si="78"/>
        <v>#NAME?</v>
      </c>
      <c r="AO24" s="6" t="e">
        <f t="shared" ca="1" si="78"/>
        <v>#NAME?</v>
      </c>
      <c r="AP24" s="6" t="e">
        <f t="shared" ca="1" si="78"/>
        <v>#NAME?</v>
      </c>
      <c r="AQ24" s="6" t="e">
        <f t="shared" ca="1" si="78"/>
        <v>#NAME?</v>
      </c>
      <c r="AR24" s="6" t="e">
        <f t="shared" ca="1" si="78"/>
        <v>#NAME?</v>
      </c>
      <c r="AS24" s="6" t="e">
        <f t="shared" ca="1" si="78"/>
        <v>#NAME?</v>
      </c>
      <c r="AT24" s="6" t="e">
        <f t="shared" ca="1" si="78"/>
        <v>#NAME?</v>
      </c>
      <c r="AU24" s="6" t="e">
        <f t="shared" ca="1" si="73"/>
        <v>#NAME?</v>
      </c>
      <c r="AV24" s="6" t="e">
        <f t="shared" ca="1" si="74"/>
        <v>#NAME?</v>
      </c>
      <c r="AW24" s="6" t="e">
        <f t="shared" ca="1" si="75"/>
        <v>#NAME?</v>
      </c>
      <c r="AX24" s="6" t="e">
        <f t="shared" ca="1" si="76"/>
        <v>#NAME?</v>
      </c>
    </row>
    <row r="26" spans="2:50" ht="15.75" thickBot="1"/>
    <row r="27" spans="2:50" ht="15.75" thickBot="1">
      <c r="B27" s="309"/>
      <c r="C27" s="311">
        <v>2017</v>
      </c>
      <c r="D27" s="311">
        <v>2018</v>
      </c>
      <c r="E27" s="311">
        <v>2019</v>
      </c>
      <c r="F27" s="310">
        <v>2020</v>
      </c>
    </row>
    <row r="28" spans="2:50">
      <c r="B28" s="297" t="s">
        <v>139</v>
      </c>
      <c r="C28" s="298">
        <f>SUM(C10:N10)</f>
        <v>268552</v>
      </c>
      <c r="D28" s="299">
        <f>SUM(O10:Z10)</f>
        <v>239899</v>
      </c>
      <c r="E28" s="299" t="e">
        <f ca="1">SUM(AA10:AL10)</f>
        <v>#NAME?</v>
      </c>
      <c r="F28" s="300" t="e">
        <f ca="1">SUM(AM10:AX10)</f>
        <v>#NAME?</v>
      </c>
    </row>
    <row r="29" spans="2:50" ht="15.75" thickBot="1">
      <c r="B29" s="301" t="s">
        <v>140</v>
      </c>
      <c r="C29" s="302">
        <f t="shared" ref="C29:C36" si="79">SUM(C11:N11)</f>
        <v>22715</v>
      </c>
      <c r="D29" s="303">
        <f t="shared" ref="D29:D36" si="80">SUM(O11:Z11)</f>
        <v>128418</v>
      </c>
      <c r="E29" s="303" t="e">
        <f t="shared" ref="E29:E36" ca="1" si="81">SUM(AA11:AL11)</f>
        <v>#NAME?</v>
      </c>
      <c r="F29" s="304" t="e">
        <f t="shared" ref="F29:F36" ca="1" si="82">SUM(AM11:AX11)</f>
        <v>#NAME?</v>
      </c>
    </row>
    <row r="30" spans="2:50">
      <c r="B30" s="287" t="s">
        <v>141</v>
      </c>
      <c r="C30" s="285">
        <f t="shared" si="79"/>
        <v>36766</v>
      </c>
      <c r="D30" s="281">
        <f t="shared" si="80"/>
        <v>31434</v>
      </c>
      <c r="E30" s="281" t="e">
        <f t="shared" ca="1" si="81"/>
        <v>#NAME?</v>
      </c>
      <c r="F30" s="282" t="e">
        <f t="shared" ca="1" si="82"/>
        <v>#NAME?</v>
      </c>
    </row>
    <row r="31" spans="2:50" ht="15.75" thickBot="1">
      <c r="B31" s="288" t="s">
        <v>142</v>
      </c>
      <c r="C31" s="286">
        <f t="shared" si="79"/>
        <v>0</v>
      </c>
      <c r="D31" s="283">
        <f t="shared" si="80"/>
        <v>20250</v>
      </c>
      <c r="E31" s="283" t="e">
        <f t="shared" ca="1" si="81"/>
        <v>#NAME?</v>
      </c>
      <c r="F31" s="284" t="e">
        <f t="shared" ca="1" si="82"/>
        <v>#NAME?</v>
      </c>
    </row>
    <row r="32" spans="2:50">
      <c r="B32" s="297" t="s">
        <v>143</v>
      </c>
      <c r="C32" s="298">
        <f t="shared" si="79"/>
        <v>366235</v>
      </c>
      <c r="D32" s="299">
        <f t="shared" si="80"/>
        <v>308394</v>
      </c>
      <c r="E32" s="299" t="e">
        <f t="shared" ca="1" si="81"/>
        <v>#NAME?</v>
      </c>
      <c r="F32" s="300" t="e">
        <f t="shared" ca="1" si="82"/>
        <v>#NAME?</v>
      </c>
    </row>
    <row r="33" spans="2:6" ht="15.75" thickBot="1">
      <c r="B33" s="301" t="s">
        <v>144</v>
      </c>
      <c r="C33" s="302">
        <f t="shared" si="79"/>
        <v>0</v>
      </c>
      <c r="D33" s="303">
        <f t="shared" si="80"/>
        <v>0</v>
      </c>
      <c r="E33" s="303" t="e">
        <f t="shared" ca="1" si="81"/>
        <v>#NAME?</v>
      </c>
      <c r="F33" s="304" t="e">
        <f t="shared" ca="1" si="82"/>
        <v>#NAME?</v>
      </c>
    </row>
    <row r="34" spans="2:6">
      <c r="B34" s="289" t="s">
        <v>62</v>
      </c>
      <c r="C34" s="290">
        <f t="shared" si="79"/>
        <v>671553</v>
      </c>
      <c r="D34" s="291">
        <f t="shared" si="80"/>
        <v>579727</v>
      </c>
      <c r="E34" s="291" t="e">
        <f t="shared" ca="1" si="81"/>
        <v>#NAME?</v>
      </c>
      <c r="F34" s="292" t="e">
        <f t="shared" ca="1" si="82"/>
        <v>#NAME?</v>
      </c>
    </row>
    <row r="35" spans="2:6" ht="15.75" thickBot="1">
      <c r="B35" s="293" t="s">
        <v>63</v>
      </c>
      <c r="C35" s="294">
        <f t="shared" si="79"/>
        <v>22715</v>
      </c>
      <c r="D35" s="295">
        <f t="shared" si="80"/>
        <v>148668</v>
      </c>
      <c r="E35" s="295" t="e">
        <f t="shared" ca="1" si="81"/>
        <v>#NAME?</v>
      </c>
      <c r="F35" s="296" t="e">
        <f t="shared" ca="1" si="82"/>
        <v>#NAME?</v>
      </c>
    </row>
    <row r="36" spans="2:6" ht="15.75" thickBot="1">
      <c r="B36" s="305" t="s">
        <v>13</v>
      </c>
      <c r="C36" s="306">
        <f t="shared" si="79"/>
        <v>694268</v>
      </c>
      <c r="D36" s="307">
        <f t="shared" si="80"/>
        <v>728395</v>
      </c>
      <c r="E36" s="307" t="e">
        <f t="shared" ca="1" si="81"/>
        <v>#NAME?</v>
      </c>
      <c r="F36" s="308" t="e">
        <f t="shared" ca="1" si="82"/>
        <v>#NAME?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6"/>
  <sheetViews>
    <sheetView zoomScale="80" zoomScaleNormal="80" workbookViewId="0">
      <pane xSplit="2" ySplit="2" topLeftCell="T6" activePane="bottomRight" state="frozen"/>
      <selection pane="topRight" activeCell="C1" sqref="C1"/>
      <selection pane="bottomLeft" activeCell="A3" sqref="A3"/>
      <selection pane="bottomRight" activeCell="O24" activeCellId="1" sqref="O16 O24"/>
    </sheetView>
  </sheetViews>
  <sheetFormatPr defaultRowHeight="15"/>
  <cols>
    <col min="2" max="2" width="29.28515625" customWidth="1"/>
    <col min="12" max="12" width="13.85546875" customWidth="1"/>
    <col min="15" max="15" width="11.42578125" customWidth="1"/>
    <col min="17" max="17" width="17.7109375" customWidth="1"/>
    <col min="18" max="18" width="18.42578125" customWidth="1"/>
    <col min="19" max="19" width="16.42578125" customWidth="1"/>
    <col min="20" max="20" width="12" customWidth="1"/>
  </cols>
  <sheetData>
    <row r="1" spans="1:40">
      <c r="B1" s="4"/>
    </row>
    <row r="2" spans="1:40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41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</row>
    <row r="3" spans="1:40" s="2" customFormat="1">
      <c r="B3" s="31" t="s">
        <v>14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0">
        <f>SUM(C3:N3)</f>
        <v>0</v>
      </c>
      <c r="P3"/>
      <c r="Q3" s="6" t="e">
        <f t="shared" ref="Q3:Q8" si="1">(D3/C3)-1</f>
        <v>#DIV/0!</v>
      </c>
      <c r="R3" s="6" t="e">
        <f t="shared" ref="R3:AA7" si="2">(E3/D3)-1</f>
        <v>#DIV/0!</v>
      </c>
      <c r="S3" s="6" t="e">
        <f t="shared" si="2"/>
        <v>#DIV/0!</v>
      </c>
      <c r="T3" s="6" t="e">
        <f t="shared" si="2"/>
        <v>#DIV/0!</v>
      </c>
      <c r="U3" s="6" t="e">
        <f t="shared" si="2"/>
        <v>#DIV/0!</v>
      </c>
      <c r="V3" s="6" t="e">
        <f t="shared" si="2"/>
        <v>#DIV/0!</v>
      </c>
      <c r="W3" s="6" t="e">
        <f t="shared" si="2"/>
        <v>#DIV/0!</v>
      </c>
      <c r="X3" s="6" t="e">
        <f t="shared" si="2"/>
        <v>#DIV/0!</v>
      </c>
      <c r="Y3" s="6" t="e">
        <f t="shared" si="2"/>
        <v>#DIV/0!</v>
      </c>
      <c r="Z3" s="6" t="e">
        <f t="shared" si="2"/>
        <v>#DIV/0!</v>
      </c>
      <c r="AA3" s="6" t="e">
        <f t="shared" si="2"/>
        <v>#DIV/0!</v>
      </c>
      <c r="AB3"/>
      <c r="AC3" s="6" t="e">
        <f t="shared" ref="AC3:AC8" si="3">C3/$O3</f>
        <v>#DIV/0!</v>
      </c>
      <c r="AD3" s="6" t="e">
        <f t="shared" ref="AD3:AN7" si="4">D3/$O3</f>
        <v>#DIV/0!</v>
      </c>
      <c r="AE3" s="6" t="e">
        <f t="shared" si="4"/>
        <v>#DIV/0!</v>
      </c>
      <c r="AF3" s="6" t="e">
        <f t="shared" si="4"/>
        <v>#DIV/0!</v>
      </c>
      <c r="AG3" s="6" t="e">
        <f t="shared" si="4"/>
        <v>#DIV/0!</v>
      </c>
      <c r="AH3" s="6" t="e">
        <f t="shared" si="4"/>
        <v>#DIV/0!</v>
      </c>
      <c r="AI3" s="6" t="e">
        <f t="shared" si="4"/>
        <v>#DIV/0!</v>
      </c>
      <c r="AJ3" s="6" t="e">
        <f t="shared" si="4"/>
        <v>#DIV/0!</v>
      </c>
      <c r="AK3" s="6" t="e">
        <f t="shared" si="4"/>
        <v>#DIV/0!</v>
      </c>
      <c r="AL3" s="6" t="e">
        <f t="shared" si="4"/>
        <v>#DIV/0!</v>
      </c>
      <c r="AM3" s="6" t="e">
        <f t="shared" si="4"/>
        <v>#DIV/0!</v>
      </c>
      <c r="AN3" s="6" t="e">
        <f t="shared" si="4"/>
        <v>#DIV/0!</v>
      </c>
    </row>
    <row r="4" spans="1:40">
      <c r="B4" s="17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2"/>
      <c r="O4" s="10">
        <f>SUM(C4:N4)</f>
        <v>0</v>
      </c>
      <c r="Q4" s="6" t="e">
        <f t="shared" si="1"/>
        <v>#DIV/0!</v>
      </c>
      <c r="R4" s="6" t="e">
        <f t="shared" si="2"/>
        <v>#DIV/0!</v>
      </c>
      <c r="S4" s="6" t="e">
        <f t="shared" si="2"/>
        <v>#DIV/0!</v>
      </c>
      <c r="T4" s="6" t="e">
        <f t="shared" si="2"/>
        <v>#DIV/0!</v>
      </c>
      <c r="U4" s="6" t="e">
        <f t="shared" si="2"/>
        <v>#DIV/0!</v>
      </c>
      <c r="V4" s="6" t="e">
        <f t="shared" si="2"/>
        <v>#DIV/0!</v>
      </c>
      <c r="W4" s="6" t="e">
        <f t="shared" si="2"/>
        <v>#DIV/0!</v>
      </c>
      <c r="X4" s="6" t="e">
        <f t="shared" si="2"/>
        <v>#DIV/0!</v>
      </c>
      <c r="Y4" s="6" t="e">
        <f t="shared" si="2"/>
        <v>#DIV/0!</v>
      </c>
      <c r="Z4" s="6" t="e">
        <f t="shared" si="2"/>
        <v>#DIV/0!</v>
      </c>
      <c r="AA4" s="6" t="e">
        <f t="shared" si="2"/>
        <v>#DIV/0!</v>
      </c>
      <c r="AC4" s="6" t="e">
        <f t="shared" si="3"/>
        <v>#DIV/0!</v>
      </c>
      <c r="AD4" s="6" t="e">
        <f t="shared" si="4"/>
        <v>#DIV/0!</v>
      </c>
      <c r="AE4" s="6" t="e">
        <f t="shared" si="4"/>
        <v>#DIV/0!</v>
      </c>
      <c r="AF4" s="6" t="e">
        <f t="shared" si="4"/>
        <v>#DIV/0!</v>
      </c>
      <c r="AG4" s="6" t="e">
        <f t="shared" si="4"/>
        <v>#DIV/0!</v>
      </c>
      <c r="AH4" s="6" t="e">
        <f t="shared" si="4"/>
        <v>#DIV/0!</v>
      </c>
      <c r="AI4" s="6" t="e">
        <f t="shared" si="4"/>
        <v>#DIV/0!</v>
      </c>
      <c r="AJ4" s="6" t="e">
        <f t="shared" si="4"/>
        <v>#DIV/0!</v>
      </c>
      <c r="AK4" s="6" t="e">
        <f t="shared" si="4"/>
        <v>#DIV/0!</v>
      </c>
      <c r="AL4" s="6" t="e">
        <f t="shared" si="4"/>
        <v>#DIV/0!</v>
      </c>
      <c r="AM4" s="6" t="e">
        <f t="shared" si="4"/>
        <v>#DIV/0!</v>
      </c>
      <c r="AN4" s="6" t="e">
        <f t="shared" si="4"/>
        <v>#DIV/0!</v>
      </c>
    </row>
    <row r="5" spans="1:40">
      <c r="B5" s="18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2"/>
      <c r="O5" s="10">
        <f>SUM(C5:N5)</f>
        <v>0</v>
      </c>
      <c r="Q5" s="6" t="e">
        <f t="shared" si="1"/>
        <v>#DIV/0!</v>
      </c>
      <c r="R5" s="6" t="e">
        <f t="shared" si="2"/>
        <v>#DIV/0!</v>
      </c>
      <c r="S5" s="6" t="e">
        <f t="shared" si="2"/>
        <v>#DIV/0!</v>
      </c>
      <c r="T5" s="6" t="e">
        <f t="shared" si="2"/>
        <v>#DIV/0!</v>
      </c>
      <c r="U5" s="6" t="e">
        <f t="shared" si="2"/>
        <v>#DIV/0!</v>
      </c>
      <c r="V5" s="6" t="e">
        <f t="shared" si="2"/>
        <v>#DIV/0!</v>
      </c>
      <c r="W5" s="6" t="e">
        <f t="shared" si="2"/>
        <v>#DIV/0!</v>
      </c>
      <c r="X5" s="6" t="e">
        <f t="shared" si="2"/>
        <v>#DIV/0!</v>
      </c>
      <c r="Y5" s="6" t="e">
        <f t="shared" si="2"/>
        <v>#DIV/0!</v>
      </c>
      <c r="Z5" s="6" t="e">
        <f t="shared" si="2"/>
        <v>#DIV/0!</v>
      </c>
      <c r="AA5" s="6" t="e">
        <f t="shared" si="2"/>
        <v>#DIV/0!</v>
      </c>
      <c r="AC5" s="6" t="e">
        <f t="shared" si="3"/>
        <v>#DIV/0!</v>
      </c>
      <c r="AD5" s="6" t="e">
        <f t="shared" si="4"/>
        <v>#DIV/0!</v>
      </c>
      <c r="AE5" s="6" t="e">
        <f t="shared" si="4"/>
        <v>#DIV/0!</v>
      </c>
      <c r="AF5" s="6" t="e">
        <f t="shared" si="4"/>
        <v>#DIV/0!</v>
      </c>
      <c r="AG5" s="6" t="e">
        <f t="shared" si="4"/>
        <v>#DIV/0!</v>
      </c>
      <c r="AH5" s="6" t="e">
        <f t="shared" si="4"/>
        <v>#DIV/0!</v>
      </c>
      <c r="AI5" s="6" t="e">
        <f t="shared" si="4"/>
        <v>#DIV/0!</v>
      </c>
      <c r="AJ5" s="6" t="e">
        <f t="shared" si="4"/>
        <v>#DIV/0!</v>
      </c>
      <c r="AK5" s="6" t="e">
        <f t="shared" si="4"/>
        <v>#DIV/0!</v>
      </c>
      <c r="AL5" s="6" t="e">
        <f t="shared" si="4"/>
        <v>#DIV/0!</v>
      </c>
      <c r="AM5" s="6" t="e">
        <f t="shared" si="4"/>
        <v>#DIV/0!</v>
      </c>
      <c r="AN5" s="6" t="e">
        <f t="shared" si="4"/>
        <v>#DIV/0!</v>
      </c>
    </row>
    <row r="6" spans="1:40">
      <c r="B6" s="18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2"/>
      <c r="O6" s="10">
        <f>SUM(C6:N6)</f>
        <v>0</v>
      </c>
      <c r="Q6" s="6" t="e">
        <f t="shared" si="1"/>
        <v>#DIV/0!</v>
      </c>
      <c r="R6" s="6" t="e">
        <f t="shared" si="2"/>
        <v>#DIV/0!</v>
      </c>
      <c r="S6" s="6" t="e">
        <f t="shared" si="2"/>
        <v>#DIV/0!</v>
      </c>
      <c r="T6" s="6" t="e">
        <f t="shared" si="2"/>
        <v>#DIV/0!</v>
      </c>
      <c r="U6" s="6" t="e">
        <f t="shared" si="2"/>
        <v>#DIV/0!</v>
      </c>
      <c r="V6" s="6" t="e">
        <f t="shared" si="2"/>
        <v>#DIV/0!</v>
      </c>
      <c r="W6" s="6" t="e">
        <f t="shared" si="2"/>
        <v>#DIV/0!</v>
      </c>
      <c r="X6" s="6" t="e">
        <f t="shared" si="2"/>
        <v>#DIV/0!</v>
      </c>
      <c r="Y6" s="6" t="e">
        <f t="shared" si="2"/>
        <v>#DIV/0!</v>
      </c>
      <c r="Z6" s="6" t="e">
        <f t="shared" si="2"/>
        <v>#DIV/0!</v>
      </c>
      <c r="AA6" s="6" t="e">
        <f t="shared" si="2"/>
        <v>#DIV/0!</v>
      </c>
      <c r="AC6" s="6" t="e">
        <f t="shared" si="3"/>
        <v>#DIV/0!</v>
      </c>
      <c r="AD6" s="6" t="e">
        <f t="shared" si="4"/>
        <v>#DIV/0!</v>
      </c>
      <c r="AE6" s="6" t="e">
        <f t="shared" si="4"/>
        <v>#DIV/0!</v>
      </c>
      <c r="AF6" s="6" t="e">
        <f t="shared" si="4"/>
        <v>#DIV/0!</v>
      </c>
      <c r="AG6" s="6" t="e">
        <f t="shared" si="4"/>
        <v>#DIV/0!</v>
      </c>
      <c r="AH6" s="6" t="e">
        <f t="shared" si="4"/>
        <v>#DIV/0!</v>
      </c>
      <c r="AI6" s="6" t="e">
        <f t="shared" si="4"/>
        <v>#DIV/0!</v>
      </c>
      <c r="AJ6" s="6" t="e">
        <f t="shared" si="4"/>
        <v>#DIV/0!</v>
      </c>
      <c r="AK6" s="6" t="e">
        <f t="shared" si="4"/>
        <v>#DIV/0!</v>
      </c>
      <c r="AL6" s="6" t="e">
        <f t="shared" si="4"/>
        <v>#DIV/0!</v>
      </c>
      <c r="AM6" s="6" t="e">
        <f t="shared" si="4"/>
        <v>#DIV/0!</v>
      </c>
      <c r="AN6" s="6" t="e">
        <f t="shared" si="4"/>
        <v>#DIV/0!</v>
      </c>
    </row>
    <row r="7" spans="1:40">
      <c r="B7" s="19" t="s">
        <v>18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3"/>
      <c r="O7" s="15">
        <f>SUM(C7:N7)</f>
        <v>0</v>
      </c>
      <c r="Q7" s="16" t="e">
        <f t="shared" si="1"/>
        <v>#DIV/0!</v>
      </c>
      <c r="R7" s="16" t="e">
        <f t="shared" si="2"/>
        <v>#DIV/0!</v>
      </c>
      <c r="S7" s="16" t="e">
        <f t="shared" si="2"/>
        <v>#DIV/0!</v>
      </c>
      <c r="T7" s="16" t="e">
        <f t="shared" si="2"/>
        <v>#DIV/0!</v>
      </c>
      <c r="U7" s="16" t="e">
        <f t="shared" si="2"/>
        <v>#DIV/0!</v>
      </c>
      <c r="V7" s="16" t="e">
        <f t="shared" si="2"/>
        <v>#DIV/0!</v>
      </c>
      <c r="W7" s="16" t="e">
        <f t="shared" si="2"/>
        <v>#DIV/0!</v>
      </c>
      <c r="X7" s="16" t="e">
        <f t="shared" si="2"/>
        <v>#DIV/0!</v>
      </c>
      <c r="Y7" s="16" t="e">
        <f t="shared" si="2"/>
        <v>#DIV/0!</v>
      </c>
      <c r="Z7" s="16" t="e">
        <f t="shared" si="2"/>
        <v>#DIV/0!</v>
      </c>
      <c r="AA7" s="16" t="e">
        <f t="shared" si="2"/>
        <v>#DIV/0!</v>
      </c>
      <c r="AC7" s="16" t="e">
        <f t="shared" si="3"/>
        <v>#DIV/0!</v>
      </c>
      <c r="AD7" s="16" t="e">
        <f t="shared" si="4"/>
        <v>#DIV/0!</v>
      </c>
      <c r="AE7" s="16" t="e">
        <f t="shared" si="4"/>
        <v>#DIV/0!</v>
      </c>
      <c r="AF7" s="16" t="e">
        <f t="shared" si="4"/>
        <v>#DIV/0!</v>
      </c>
      <c r="AG7" s="16" t="e">
        <f t="shared" si="4"/>
        <v>#DIV/0!</v>
      </c>
      <c r="AH7" s="16" t="e">
        <f t="shared" si="4"/>
        <v>#DIV/0!</v>
      </c>
      <c r="AI7" s="16" t="e">
        <f t="shared" si="4"/>
        <v>#DIV/0!</v>
      </c>
      <c r="AJ7" s="16" t="e">
        <f t="shared" si="4"/>
        <v>#DIV/0!</v>
      </c>
      <c r="AK7" s="16" t="e">
        <f t="shared" si="4"/>
        <v>#DIV/0!</v>
      </c>
      <c r="AL7" s="16" t="e">
        <f t="shared" si="4"/>
        <v>#DIV/0!</v>
      </c>
      <c r="AM7" s="16" t="e">
        <f t="shared" si="4"/>
        <v>#DIV/0!</v>
      </c>
      <c r="AN7" s="16" t="e">
        <f t="shared" si="4"/>
        <v>#DIV/0!</v>
      </c>
    </row>
    <row r="8" spans="1:40">
      <c r="B8" s="42"/>
      <c r="C8" s="43">
        <f>SUM(C3:C7)</f>
        <v>0</v>
      </c>
      <c r="D8" s="43">
        <f t="shared" ref="D8:N8" si="5">SUM(D3:D7)</f>
        <v>0</v>
      </c>
      <c r="E8" s="43">
        <f t="shared" si="5"/>
        <v>0</v>
      </c>
      <c r="F8" s="43">
        <f t="shared" si="5"/>
        <v>0</v>
      </c>
      <c r="G8" s="43">
        <f t="shared" si="5"/>
        <v>0</v>
      </c>
      <c r="H8" s="43">
        <f t="shared" si="5"/>
        <v>0</v>
      </c>
      <c r="I8" s="43">
        <f t="shared" si="5"/>
        <v>0</v>
      </c>
      <c r="J8" s="43">
        <f t="shared" si="5"/>
        <v>0</v>
      </c>
      <c r="K8" s="43">
        <f t="shared" si="5"/>
        <v>0</v>
      </c>
      <c r="L8" s="43">
        <f t="shared" si="5"/>
        <v>0</v>
      </c>
      <c r="M8" s="43">
        <f t="shared" si="5"/>
        <v>0</v>
      </c>
      <c r="N8" s="43">
        <f t="shared" si="5"/>
        <v>0</v>
      </c>
      <c r="O8" s="43">
        <f>SUM(O4:O7)</f>
        <v>0</v>
      </c>
      <c r="Q8" s="16" t="e">
        <f t="shared" si="1"/>
        <v>#DIV/0!</v>
      </c>
      <c r="R8" s="16" t="e">
        <f t="shared" ref="R8:AA8" si="6">(E8/D8)-1</f>
        <v>#DIV/0!</v>
      </c>
      <c r="S8" s="16" t="e">
        <f t="shared" si="6"/>
        <v>#DIV/0!</v>
      </c>
      <c r="T8" s="16" t="e">
        <f t="shared" si="6"/>
        <v>#DIV/0!</v>
      </c>
      <c r="U8" s="16" t="e">
        <f t="shared" si="6"/>
        <v>#DIV/0!</v>
      </c>
      <c r="V8" s="16" t="e">
        <f t="shared" si="6"/>
        <v>#DIV/0!</v>
      </c>
      <c r="W8" s="16" t="e">
        <f t="shared" si="6"/>
        <v>#DIV/0!</v>
      </c>
      <c r="X8" s="16" t="e">
        <f t="shared" si="6"/>
        <v>#DIV/0!</v>
      </c>
      <c r="Y8" s="16" t="e">
        <f t="shared" si="6"/>
        <v>#DIV/0!</v>
      </c>
      <c r="Z8" s="16" t="e">
        <f t="shared" si="6"/>
        <v>#DIV/0!</v>
      </c>
      <c r="AA8" s="16" t="e">
        <f t="shared" si="6"/>
        <v>#DIV/0!</v>
      </c>
      <c r="AC8" s="16" t="e">
        <f t="shared" si="3"/>
        <v>#DIV/0!</v>
      </c>
      <c r="AD8" s="16" t="e">
        <f t="shared" ref="AD8:AN8" si="7">D8/$O8</f>
        <v>#DIV/0!</v>
      </c>
      <c r="AE8" s="16" t="e">
        <f t="shared" si="7"/>
        <v>#DIV/0!</v>
      </c>
      <c r="AF8" s="16" t="e">
        <f t="shared" si="7"/>
        <v>#DIV/0!</v>
      </c>
      <c r="AG8" s="16" t="e">
        <f t="shared" si="7"/>
        <v>#DIV/0!</v>
      </c>
      <c r="AH8" s="16" t="e">
        <f t="shared" si="7"/>
        <v>#DIV/0!</v>
      </c>
      <c r="AI8" s="16" t="e">
        <f t="shared" si="7"/>
        <v>#DIV/0!</v>
      </c>
      <c r="AJ8" s="16" t="e">
        <f t="shared" si="7"/>
        <v>#DIV/0!</v>
      </c>
      <c r="AK8" s="16" t="e">
        <f t="shared" si="7"/>
        <v>#DIV/0!</v>
      </c>
      <c r="AL8" s="16" t="e">
        <f t="shared" si="7"/>
        <v>#DIV/0!</v>
      </c>
      <c r="AM8" s="16" t="e">
        <f t="shared" si="7"/>
        <v>#DIV/0!</v>
      </c>
      <c r="AN8" s="16" t="e">
        <f t="shared" si="7"/>
        <v>#DIV/0!</v>
      </c>
    </row>
    <row r="9" spans="1:40">
      <c r="B9" s="4"/>
      <c r="R9" s="1"/>
    </row>
    <row r="10" spans="1:40" s="3" customFormat="1">
      <c r="A10" s="271"/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95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>CONCATENATE(LEFT(D10,2),"/",LEFT(C10,2))</f>
        <v>02/01</v>
      </c>
      <c r="R10" s="46" t="str">
        <f t="shared" ref="R10:AA10" si="8">CONCATENATE(LEFT(E10,2),"/",LEFT(D10,2))</f>
        <v>03/02</v>
      </c>
      <c r="S10" s="46" t="str">
        <f t="shared" si="8"/>
        <v>04/03</v>
      </c>
      <c r="T10" s="46" t="str">
        <f t="shared" si="8"/>
        <v>05/04</v>
      </c>
      <c r="U10" s="46" t="str">
        <f t="shared" si="8"/>
        <v>06/05</v>
      </c>
      <c r="V10" s="46" t="str">
        <f t="shared" si="8"/>
        <v>07/06</v>
      </c>
      <c r="W10" s="46" t="str">
        <f t="shared" si="8"/>
        <v>08/07</v>
      </c>
      <c r="X10" s="46" t="str">
        <f t="shared" si="8"/>
        <v>09/08</v>
      </c>
      <c r="Y10" s="46" t="str">
        <f t="shared" si="8"/>
        <v>10/09</v>
      </c>
      <c r="Z10" s="46" t="str">
        <f t="shared" si="8"/>
        <v>11/10</v>
      </c>
      <c r="AA10" s="46" t="str">
        <f t="shared" si="8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</row>
    <row r="11" spans="1:40" s="3" customFormat="1">
      <c r="A11" s="91">
        <f>O11+'IS DCOM'!O11</f>
        <v>0</v>
      </c>
      <c r="B11" s="31" t="s">
        <v>14</v>
      </c>
      <c r="C11" s="32"/>
      <c r="D11" s="32"/>
      <c r="E11" s="32"/>
      <c r="F11" s="32"/>
      <c r="G11" s="32"/>
      <c r="H11" s="32"/>
      <c r="I11" s="32"/>
      <c r="J11" s="47"/>
      <c r="K11" s="34"/>
      <c r="L11" s="34"/>
      <c r="M11" s="34"/>
      <c r="N11" s="35"/>
      <c r="O11" s="10">
        <f>SUM(C11:N11)</f>
        <v>0</v>
      </c>
      <c r="P11"/>
      <c r="Q11" s="6" t="e">
        <f t="shared" ref="Q11:Q16" si="9">(D11/C11)-1</f>
        <v>#DIV/0!</v>
      </c>
      <c r="R11" s="6" t="e">
        <f t="shared" ref="R11:AA15" si="10">(E11/D11)-1</f>
        <v>#DIV/0!</v>
      </c>
      <c r="S11" s="6" t="e">
        <f t="shared" si="10"/>
        <v>#DIV/0!</v>
      </c>
      <c r="T11" s="6" t="e">
        <f t="shared" si="10"/>
        <v>#DIV/0!</v>
      </c>
      <c r="U11" s="6" t="e">
        <f t="shared" si="10"/>
        <v>#DIV/0!</v>
      </c>
      <c r="V11" s="6" t="e">
        <f t="shared" si="10"/>
        <v>#DIV/0!</v>
      </c>
      <c r="W11" s="27" t="e">
        <f t="shared" si="10"/>
        <v>#DIV/0!</v>
      </c>
      <c r="X11" s="27" t="e">
        <f t="shared" si="10"/>
        <v>#DIV/0!</v>
      </c>
      <c r="Y11" s="27" t="e">
        <f t="shared" si="10"/>
        <v>#DIV/0!</v>
      </c>
      <c r="Z11" s="27" t="e">
        <f t="shared" si="10"/>
        <v>#DIV/0!</v>
      </c>
      <c r="AA11" s="27" t="e">
        <f t="shared" si="10"/>
        <v>#DIV/0!</v>
      </c>
      <c r="AB11" s="271"/>
      <c r="AC11" s="6" t="e">
        <f t="shared" ref="AC11:AC16" si="11">C11/$O11</f>
        <v>#DIV/0!</v>
      </c>
      <c r="AD11" s="6" t="e">
        <f t="shared" ref="AD11:AN15" si="12">D11/$O11</f>
        <v>#DIV/0!</v>
      </c>
      <c r="AE11" s="6" t="e">
        <f t="shared" si="12"/>
        <v>#DIV/0!</v>
      </c>
      <c r="AF11" s="6" t="e">
        <f t="shared" si="12"/>
        <v>#DIV/0!</v>
      </c>
      <c r="AG11" s="6" t="e">
        <f t="shared" si="12"/>
        <v>#DIV/0!</v>
      </c>
      <c r="AH11" s="6" t="e">
        <f t="shared" si="12"/>
        <v>#DIV/0!</v>
      </c>
      <c r="AI11" s="6" t="e">
        <f t="shared" si="12"/>
        <v>#DIV/0!</v>
      </c>
      <c r="AJ11" s="27" t="e">
        <f t="shared" si="12"/>
        <v>#DIV/0!</v>
      </c>
      <c r="AK11" s="27" t="e">
        <f t="shared" si="12"/>
        <v>#DIV/0!</v>
      </c>
      <c r="AL11" s="27" t="e">
        <f t="shared" si="12"/>
        <v>#DIV/0!</v>
      </c>
      <c r="AM11" s="27" t="e">
        <f t="shared" si="12"/>
        <v>#DIV/0!</v>
      </c>
      <c r="AN11" s="27" t="e">
        <f t="shared" si="12"/>
        <v>#DIV/0!</v>
      </c>
    </row>
    <row r="12" spans="1:40">
      <c r="A12" s="91">
        <f>O12+'IS DCOM'!O12</f>
        <v>128418</v>
      </c>
      <c r="B12" s="17" t="s">
        <v>15</v>
      </c>
      <c r="C12" s="1"/>
      <c r="D12" s="1"/>
      <c r="E12" s="1"/>
      <c r="F12" s="1"/>
      <c r="G12" s="1"/>
      <c r="H12" s="1"/>
      <c r="I12" s="1"/>
      <c r="J12" s="132"/>
      <c r="K12" s="8">
        <f>6730+57</f>
        <v>6787</v>
      </c>
      <c r="L12" s="8">
        <v>10406</v>
      </c>
      <c r="M12" s="8">
        <v>7557</v>
      </c>
      <c r="N12" s="20">
        <v>11798</v>
      </c>
      <c r="O12" s="10">
        <f>SUM(C12:N12)</f>
        <v>36548</v>
      </c>
      <c r="Q12" s="6" t="e">
        <f t="shared" si="9"/>
        <v>#DIV/0!</v>
      </c>
      <c r="R12" s="6" t="e">
        <f t="shared" si="10"/>
        <v>#DIV/0!</v>
      </c>
      <c r="S12" s="6" t="e">
        <f t="shared" si="10"/>
        <v>#DIV/0!</v>
      </c>
      <c r="T12" s="6" t="e">
        <f t="shared" si="10"/>
        <v>#DIV/0!</v>
      </c>
      <c r="U12" s="6" t="e">
        <f t="shared" si="10"/>
        <v>#DIV/0!</v>
      </c>
      <c r="V12" s="6" t="e">
        <f t="shared" si="10"/>
        <v>#DIV/0!</v>
      </c>
      <c r="W12" s="27" t="e">
        <f t="shared" si="10"/>
        <v>#DIV/0!</v>
      </c>
      <c r="X12" s="27" t="e">
        <f t="shared" si="10"/>
        <v>#DIV/0!</v>
      </c>
      <c r="Y12" s="27">
        <f t="shared" si="10"/>
        <v>0.53322528363047006</v>
      </c>
      <c r="Z12" s="27">
        <f t="shared" si="10"/>
        <v>-0.27378435517970401</v>
      </c>
      <c r="AA12" s="27">
        <f t="shared" si="10"/>
        <v>0.56120153500066161</v>
      </c>
      <c r="AC12" s="6">
        <f t="shared" si="11"/>
        <v>0</v>
      </c>
      <c r="AD12" s="6">
        <f t="shared" si="12"/>
        <v>0</v>
      </c>
      <c r="AE12" s="6">
        <f t="shared" si="12"/>
        <v>0</v>
      </c>
      <c r="AF12" s="6">
        <f t="shared" si="12"/>
        <v>0</v>
      </c>
      <c r="AG12" s="6">
        <f t="shared" si="12"/>
        <v>0</v>
      </c>
      <c r="AH12" s="6">
        <f t="shared" si="12"/>
        <v>0</v>
      </c>
      <c r="AI12" s="6">
        <f t="shared" si="12"/>
        <v>0</v>
      </c>
      <c r="AJ12" s="27">
        <f t="shared" si="12"/>
        <v>0</v>
      </c>
      <c r="AK12" s="27">
        <f t="shared" si="12"/>
        <v>0.1857009959505308</v>
      </c>
      <c r="AL12" s="27">
        <f t="shared" si="12"/>
        <v>0.28472146218671335</v>
      </c>
      <c r="AM12" s="27">
        <f t="shared" si="12"/>
        <v>0.20676918025610155</v>
      </c>
      <c r="AN12" s="27">
        <f t="shared" si="12"/>
        <v>0.32280836160665427</v>
      </c>
    </row>
    <row r="13" spans="1:40">
      <c r="A13" s="91">
        <f>O13+'IS DCOM'!O13</f>
        <v>20250</v>
      </c>
      <c r="B13" s="18" t="s">
        <v>16</v>
      </c>
      <c r="C13" s="1"/>
      <c r="D13" s="1"/>
      <c r="E13" s="1"/>
      <c r="F13" s="1"/>
      <c r="G13" s="1"/>
      <c r="H13" s="1"/>
      <c r="I13" s="1"/>
      <c r="J13" s="132"/>
      <c r="K13" s="8">
        <f>3466+7</f>
        <v>3473</v>
      </c>
      <c r="L13" s="8">
        <v>6302</v>
      </c>
      <c r="M13" s="8">
        <v>6069</v>
      </c>
      <c r="N13" s="20">
        <v>4406</v>
      </c>
      <c r="O13" s="10">
        <f>SUM(C13:N13)</f>
        <v>20250</v>
      </c>
      <c r="Q13" s="6" t="e">
        <f t="shared" si="9"/>
        <v>#DIV/0!</v>
      </c>
      <c r="R13" s="6" t="e">
        <f t="shared" si="10"/>
        <v>#DIV/0!</v>
      </c>
      <c r="S13" s="6" t="e">
        <f t="shared" si="10"/>
        <v>#DIV/0!</v>
      </c>
      <c r="T13" s="6" t="e">
        <f t="shared" si="10"/>
        <v>#DIV/0!</v>
      </c>
      <c r="U13" s="6" t="e">
        <f t="shared" si="10"/>
        <v>#DIV/0!</v>
      </c>
      <c r="V13" s="6" t="e">
        <f t="shared" si="10"/>
        <v>#DIV/0!</v>
      </c>
      <c r="W13" s="27" t="e">
        <f t="shared" si="10"/>
        <v>#DIV/0!</v>
      </c>
      <c r="X13" s="27" t="e">
        <f t="shared" si="10"/>
        <v>#DIV/0!</v>
      </c>
      <c r="Y13" s="27">
        <f t="shared" si="10"/>
        <v>0.814569536423841</v>
      </c>
      <c r="Z13" s="27">
        <f t="shared" si="10"/>
        <v>-3.6972389717550014E-2</v>
      </c>
      <c r="AA13" s="27">
        <f t="shared" si="10"/>
        <v>-0.27401548854836055</v>
      </c>
      <c r="AC13" s="6">
        <f t="shared" si="11"/>
        <v>0</v>
      </c>
      <c r="AD13" s="6">
        <f t="shared" si="12"/>
        <v>0</v>
      </c>
      <c r="AE13" s="6">
        <f t="shared" si="12"/>
        <v>0</v>
      </c>
      <c r="AF13" s="6">
        <f t="shared" si="12"/>
        <v>0</v>
      </c>
      <c r="AG13" s="6">
        <f t="shared" si="12"/>
        <v>0</v>
      </c>
      <c r="AH13" s="6">
        <f t="shared" si="12"/>
        <v>0</v>
      </c>
      <c r="AI13" s="6">
        <f t="shared" si="12"/>
        <v>0</v>
      </c>
      <c r="AJ13" s="27">
        <f t="shared" si="12"/>
        <v>0</v>
      </c>
      <c r="AK13" s="27">
        <f t="shared" si="12"/>
        <v>0.17150617283950617</v>
      </c>
      <c r="AL13" s="27">
        <f t="shared" si="12"/>
        <v>0.31120987654320986</v>
      </c>
      <c r="AM13" s="27">
        <f t="shared" si="12"/>
        <v>0.29970370370370369</v>
      </c>
      <c r="AN13" s="27">
        <f t="shared" si="12"/>
        <v>0.21758024691358024</v>
      </c>
    </row>
    <row r="14" spans="1:40">
      <c r="A14" s="91">
        <f>O14+'IS DCOM'!O14</f>
        <v>746</v>
      </c>
      <c r="B14" s="18" t="s">
        <v>17</v>
      </c>
      <c r="C14" s="1"/>
      <c r="D14" s="1"/>
      <c r="E14" s="1"/>
      <c r="F14" s="1"/>
      <c r="G14" s="1"/>
      <c r="H14" s="1"/>
      <c r="I14" s="1"/>
      <c r="J14" s="132"/>
      <c r="K14" s="8">
        <v>0</v>
      </c>
      <c r="L14" s="8">
        <v>0</v>
      </c>
      <c r="M14" s="8">
        <v>123</v>
      </c>
      <c r="N14" s="20">
        <v>623</v>
      </c>
      <c r="O14" s="10">
        <f>SUM(C14:N14)</f>
        <v>746</v>
      </c>
      <c r="Q14" s="6" t="e">
        <f t="shared" si="9"/>
        <v>#DIV/0!</v>
      </c>
      <c r="R14" s="6" t="e">
        <f t="shared" si="10"/>
        <v>#DIV/0!</v>
      </c>
      <c r="S14" s="6" t="e">
        <f t="shared" si="10"/>
        <v>#DIV/0!</v>
      </c>
      <c r="T14" s="6" t="e">
        <f t="shared" si="10"/>
        <v>#DIV/0!</v>
      </c>
      <c r="U14" s="6" t="e">
        <f t="shared" si="10"/>
        <v>#DIV/0!</v>
      </c>
      <c r="V14" s="6" t="e">
        <f t="shared" si="10"/>
        <v>#DIV/0!</v>
      </c>
      <c r="W14" s="27" t="e">
        <f t="shared" si="10"/>
        <v>#DIV/0!</v>
      </c>
      <c r="X14" s="27" t="e">
        <f t="shared" si="10"/>
        <v>#DIV/0!</v>
      </c>
      <c r="Y14" s="27" t="e">
        <f t="shared" si="10"/>
        <v>#DIV/0!</v>
      </c>
      <c r="Z14" s="27" t="e">
        <f t="shared" si="10"/>
        <v>#DIV/0!</v>
      </c>
      <c r="AA14" s="27">
        <f t="shared" si="10"/>
        <v>4.0650406504065044</v>
      </c>
      <c r="AC14" s="6">
        <f t="shared" si="11"/>
        <v>0</v>
      </c>
      <c r="AD14" s="6">
        <f t="shared" si="12"/>
        <v>0</v>
      </c>
      <c r="AE14" s="6">
        <f t="shared" si="12"/>
        <v>0</v>
      </c>
      <c r="AF14" s="6">
        <f t="shared" si="12"/>
        <v>0</v>
      </c>
      <c r="AG14" s="6">
        <f t="shared" si="12"/>
        <v>0</v>
      </c>
      <c r="AH14" s="6">
        <f t="shared" si="12"/>
        <v>0</v>
      </c>
      <c r="AI14" s="6">
        <f t="shared" si="12"/>
        <v>0</v>
      </c>
      <c r="AJ14" s="27">
        <f t="shared" si="12"/>
        <v>0</v>
      </c>
      <c r="AK14" s="27">
        <f t="shared" si="12"/>
        <v>0</v>
      </c>
      <c r="AL14" s="27">
        <f t="shared" si="12"/>
        <v>0</v>
      </c>
      <c r="AM14" s="27">
        <f t="shared" si="12"/>
        <v>0.16487935656836461</v>
      </c>
      <c r="AN14" s="27">
        <f t="shared" si="12"/>
        <v>0.83512064343163539</v>
      </c>
    </row>
    <row r="15" spans="1:40">
      <c r="A15" s="91">
        <f>O15+'IS DCOM'!O15</f>
        <v>0</v>
      </c>
      <c r="B15" s="19" t="s">
        <v>18</v>
      </c>
      <c r="C15" s="13"/>
      <c r="D15" s="13"/>
      <c r="E15" s="13"/>
      <c r="F15" s="13"/>
      <c r="G15" s="13"/>
      <c r="H15" s="13"/>
      <c r="I15" s="13"/>
      <c r="J15" s="63"/>
      <c r="K15" s="14">
        <v>0</v>
      </c>
      <c r="L15" s="14">
        <v>0</v>
      </c>
      <c r="M15" s="14">
        <v>0</v>
      </c>
      <c r="N15" s="21">
        <v>0</v>
      </c>
      <c r="O15" s="15">
        <f>SUM(C15:N15)</f>
        <v>0</v>
      </c>
      <c r="Q15" s="16" t="e">
        <f t="shared" si="9"/>
        <v>#DIV/0!</v>
      </c>
      <c r="R15" s="16" t="e">
        <f t="shared" si="10"/>
        <v>#DIV/0!</v>
      </c>
      <c r="S15" s="16" t="e">
        <f t="shared" si="10"/>
        <v>#DIV/0!</v>
      </c>
      <c r="T15" s="16" t="e">
        <f t="shared" si="10"/>
        <v>#DIV/0!</v>
      </c>
      <c r="U15" s="16" t="e">
        <f t="shared" si="10"/>
        <v>#DIV/0!</v>
      </c>
      <c r="V15" s="16" t="e">
        <f t="shared" si="10"/>
        <v>#DIV/0!</v>
      </c>
      <c r="W15" s="28" t="e">
        <f t="shared" si="10"/>
        <v>#DIV/0!</v>
      </c>
      <c r="X15" s="28" t="e">
        <f t="shared" si="10"/>
        <v>#DIV/0!</v>
      </c>
      <c r="Y15" s="28" t="e">
        <f t="shared" si="10"/>
        <v>#DIV/0!</v>
      </c>
      <c r="Z15" s="28" t="e">
        <f t="shared" si="10"/>
        <v>#DIV/0!</v>
      </c>
      <c r="AA15" s="28" t="e">
        <f t="shared" si="10"/>
        <v>#DIV/0!</v>
      </c>
      <c r="AC15" s="16" t="e">
        <f t="shared" si="11"/>
        <v>#DIV/0!</v>
      </c>
      <c r="AD15" s="16" t="e">
        <f t="shared" si="12"/>
        <v>#DIV/0!</v>
      </c>
      <c r="AE15" s="16" t="e">
        <f t="shared" si="12"/>
        <v>#DIV/0!</v>
      </c>
      <c r="AF15" s="16" t="e">
        <f t="shared" si="12"/>
        <v>#DIV/0!</v>
      </c>
      <c r="AG15" s="16" t="e">
        <f t="shared" si="12"/>
        <v>#DIV/0!</v>
      </c>
      <c r="AH15" s="16" t="e">
        <f t="shared" si="12"/>
        <v>#DIV/0!</v>
      </c>
      <c r="AI15" s="16" t="e">
        <f t="shared" si="12"/>
        <v>#DIV/0!</v>
      </c>
      <c r="AJ15" s="28" t="e">
        <f t="shared" si="12"/>
        <v>#DIV/0!</v>
      </c>
      <c r="AK15" s="28" t="e">
        <f t="shared" si="12"/>
        <v>#DIV/0!</v>
      </c>
      <c r="AL15" s="28" t="e">
        <f t="shared" si="12"/>
        <v>#DIV/0!</v>
      </c>
      <c r="AM15" s="28" t="e">
        <f t="shared" si="12"/>
        <v>#DIV/0!</v>
      </c>
      <c r="AN15" s="28" t="e">
        <f t="shared" si="12"/>
        <v>#DIV/0!</v>
      </c>
    </row>
    <row r="16" spans="1:40">
      <c r="A16" s="91">
        <f>O16+'IS DCOM'!O16</f>
        <v>149414</v>
      </c>
      <c r="B16" s="18"/>
      <c r="C16" s="10">
        <f>SUM(C11:C15)</f>
        <v>0</v>
      </c>
      <c r="D16" s="10">
        <f t="shared" ref="D16:N16" si="13">SUM(D11:D15)</f>
        <v>0</v>
      </c>
      <c r="E16" s="10">
        <f t="shared" si="13"/>
        <v>0</v>
      </c>
      <c r="F16" s="10">
        <f t="shared" si="13"/>
        <v>0</v>
      </c>
      <c r="G16" s="10">
        <f t="shared" si="13"/>
        <v>0</v>
      </c>
      <c r="H16" s="10">
        <f t="shared" si="13"/>
        <v>0</v>
      </c>
      <c r="I16" s="10">
        <f t="shared" si="13"/>
        <v>0</v>
      </c>
      <c r="J16" s="96">
        <f t="shared" si="13"/>
        <v>0</v>
      </c>
      <c r="K16" s="26">
        <f t="shared" si="13"/>
        <v>10260</v>
      </c>
      <c r="L16" s="26">
        <f t="shared" si="13"/>
        <v>16708</v>
      </c>
      <c r="M16" s="26">
        <f t="shared" si="13"/>
        <v>13749</v>
      </c>
      <c r="N16" s="26">
        <f t="shared" si="13"/>
        <v>16827</v>
      </c>
      <c r="O16" s="10">
        <f>SUM(O12:O15)</f>
        <v>57544</v>
      </c>
      <c r="Q16" s="16" t="e">
        <f t="shared" si="9"/>
        <v>#DIV/0!</v>
      </c>
      <c r="R16" s="16" t="e">
        <f t="shared" ref="R16:AA16" si="14">(E16/D16)-1</f>
        <v>#DIV/0!</v>
      </c>
      <c r="S16" s="16" t="e">
        <f t="shared" si="14"/>
        <v>#DIV/0!</v>
      </c>
      <c r="T16" s="16" t="e">
        <f t="shared" si="14"/>
        <v>#DIV/0!</v>
      </c>
      <c r="U16" s="16" t="e">
        <f t="shared" si="14"/>
        <v>#DIV/0!</v>
      </c>
      <c r="V16" s="16" t="e">
        <f t="shared" si="14"/>
        <v>#DIV/0!</v>
      </c>
      <c r="W16" s="28" t="e">
        <f t="shared" si="14"/>
        <v>#DIV/0!</v>
      </c>
      <c r="X16" s="28" t="e">
        <f t="shared" si="14"/>
        <v>#DIV/0!</v>
      </c>
      <c r="Y16" s="28">
        <f t="shared" si="14"/>
        <v>0.62846003898635483</v>
      </c>
      <c r="Z16" s="28">
        <f t="shared" si="14"/>
        <v>-0.17710079004069912</v>
      </c>
      <c r="AA16" s="28">
        <f t="shared" si="14"/>
        <v>0.22387082696923422</v>
      </c>
      <c r="AC16" s="16">
        <f t="shared" si="11"/>
        <v>0</v>
      </c>
      <c r="AD16" s="16">
        <f t="shared" ref="AD16:AN16" si="15">D16/$O16</f>
        <v>0</v>
      </c>
      <c r="AE16" s="16">
        <f t="shared" si="15"/>
        <v>0</v>
      </c>
      <c r="AF16" s="16">
        <f t="shared" si="15"/>
        <v>0</v>
      </c>
      <c r="AG16" s="16">
        <f t="shared" si="15"/>
        <v>0</v>
      </c>
      <c r="AH16" s="16">
        <f t="shared" si="15"/>
        <v>0</v>
      </c>
      <c r="AI16" s="16">
        <f t="shared" si="15"/>
        <v>0</v>
      </c>
      <c r="AJ16" s="28">
        <f t="shared" si="15"/>
        <v>0</v>
      </c>
      <c r="AK16" s="28">
        <f t="shared" si="15"/>
        <v>0.17829834561379118</v>
      </c>
      <c r="AL16" s="28">
        <f t="shared" si="15"/>
        <v>0.29035173084943694</v>
      </c>
      <c r="AM16" s="28">
        <f t="shared" si="15"/>
        <v>0.23893020992631725</v>
      </c>
      <c r="AN16" s="28">
        <f t="shared" si="15"/>
        <v>0.2924197136104546</v>
      </c>
    </row>
    <row r="17" spans="1:40">
      <c r="A17" s="91"/>
      <c r="B17" s="4"/>
      <c r="Q17" s="1"/>
      <c r="R17" s="1"/>
    </row>
    <row r="18" spans="1:40" s="3" customFormat="1">
      <c r="A18" s="91"/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 s="202" t="s">
        <v>64</v>
      </c>
      <c r="Q18" s="46" t="str">
        <f>CONCATENATE(LEFT(D18,2),"/",LEFT(C18,2))</f>
        <v>02/01</v>
      </c>
      <c r="R18" s="46" t="str">
        <f t="shared" ref="R18:AA18" si="16">CONCATENATE(LEFT(E18,2),"/",LEFT(D18,2))</f>
        <v>03/02</v>
      </c>
      <c r="S18" s="46" t="str">
        <f t="shared" si="16"/>
        <v>04/03</v>
      </c>
      <c r="T18" s="46" t="str">
        <f t="shared" si="16"/>
        <v>05/04</v>
      </c>
      <c r="U18" s="46" t="str">
        <f t="shared" si="16"/>
        <v>06/05</v>
      </c>
      <c r="V18" s="46" t="str">
        <f t="shared" si="16"/>
        <v>07/06</v>
      </c>
      <c r="W18" s="46" t="str">
        <f t="shared" si="16"/>
        <v>08/07</v>
      </c>
      <c r="X18" s="46" t="str">
        <f t="shared" si="16"/>
        <v>09/08</v>
      </c>
      <c r="Y18" s="46" t="str">
        <f t="shared" si="16"/>
        <v>10/09</v>
      </c>
      <c r="Z18" s="46" t="str">
        <f t="shared" si="16"/>
        <v>11/10</v>
      </c>
      <c r="AA18" s="46" t="str">
        <f t="shared" si="16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</row>
    <row r="19" spans="1:40" s="3" customFormat="1">
      <c r="A19" s="91">
        <f>O19+'IS DCOM'!O19</f>
        <v>0</v>
      </c>
      <c r="B19" s="31" t="s">
        <v>14</v>
      </c>
      <c r="C19" s="34"/>
      <c r="D19" s="34"/>
      <c r="E19" s="34"/>
      <c r="F19" s="34"/>
      <c r="G19" s="34"/>
      <c r="H19" s="34"/>
      <c r="I19" s="34"/>
      <c r="J19" s="34"/>
      <c r="K19" s="47"/>
      <c r="L19" s="47"/>
      <c r="M19" s="47"/>
      <c r="N19" s="48"/>
      <c r="O19" s="10">
        <f>SUM(C19:N19)</f>
        <v>0</v>
      </c>
      <c r="P19" s="1">
        <f>O11+O19</f>
        <v>0</v>
      </c>
      <c r="Q19" s="27" t="e">
        <f t="shared" ref="Q19:Q24" si="17">(D19/C19)-1</f>
        <v>#DIV/0!</v>
      </c>
      <c r="R19" s="27" t="e">
        <f t="shared" ref="R19:AA23" si="18">(E19/D19)-1</f>
        <v>#DIV/0!</v>
      </c>
      <c r="S19" s="27" t="e">
        <f t="shared" si="18"/>
        <v>#DIV/0!</v>
      </c>
      <c r="T19" s="27" t="e">
        <f t="shared" si="18"/>
        <v>#DIV/0!</v>
      </c>
      <c r="U19" s="27" t="e">
        <f t="shared" si="18"/>
        <v>#DIV/0!</v>
      </c>
      <c r="V19" s="59" t="e">
        <f t="shared" si="18"/>
        <v>#DIV/0!</v>
      </c>
      <c r="W19" s="59" t="e">
        <f t="shared" si="18"/>
        <v>#DIV/0!</v>
      </c>
      <c r="X19" s="59" t="e">
        <f t="shared" si="18"/>
        <v>#DIV/0!</v>
      </c>
      <c r="Y19" s="59" t="e">
        <f t="shared" si="18"/>
        <v>#DIV/0!</v>
      </c>
      <c r="Z19" s="59" t="e">
        <f t="shared" si="18"/>
        <v>#DIV/0!</v>
      </c>
      <c r="AA19" s="59" t="e">
        <f t="shared" si="18"/>
        <v>#DIV/0!</v>
      </c>
      <c r="AB19" s="271"/>
      <c r="AC19" s="27" t="e">
        <f t="shared" ref="AC19:AC24" si="19">C19/$O19</f>
        <v>#DIV/0!</v>
      </c>
      <c r="AD19" s="27" t="e">
        <f t="shared" ref="AD19:AN23" si="20">D19/$O19</f>
        <v>#DIV/0!</v>
      </c>
      <c r="AE19" s="27" t="e">
        <f t="shared" si="20"/>
        <v>#DIV/0!</v>
      </c>
      <c r="AF19" s="27" t="e">
        <f t="shared" si="20"/>
        <v>#DIV/0!</v>
      </c>
      <c r="AG19" s="27" t="e">
        <f t="shared" si="20"/>
        <v>#DIV/0!</v>
      </c>
      <c r="AH19" s="27" t="e">
        <f t="shared" si="20"/>
        <v>#DIV/0!</v>
      </c>
      <c r="AI19" s="59" t="e">
        <f t="shared" si="20"/>
        <v>#DIV/0!</v>
      </c>
      <c r="AJ19" s="59" t="e">
        <f t="shared" si="20"/>
        <v>#DIV/0!</v>
      </c>
      <c r="AK19" s="59" t="e">
        <f t="shared" si="20"/>
        <v>#DIV/0!</v>
      </c>
      <c r="AL19" s="59" t="e">
        <f t="shared" si="20"/>
        <v>#DIV/0!</v>
      </c>
      <c r="AM19" s="59" t="e">
        <f t="shared" si="20"/>
        <v>#DIV/0!</v>
      </c>
      <c r="AN19" s="59" t="e">
        <f t="shared" si="20"/>
        <v>#DIV/0!</v>
      </c>
    </row>
    <row r="20" spans="1:40">
      <c r="A20" s="91">
        <f>O20+'IS DCOM'!O20</f>
        <v>227699</v>
      </c>
      <c r="B20" s="17" t="s">
        <v>15</v>
      </c>
      <c r="C20" s="8">
        <v>15196</v>
      </c>
      <c r="D20" s="8">
        <v>15847</v>
      </c>
      <c r="E20" s="8">
        <v>16230</v>
      </c>
      <c r="F20" s="8">
        <v>15694</v>
      </c>
      <c r="G20" s="8">
        <v>16868</v>
      </c>
      <c r="H20" s="30">
        <v>14296</v>
      </c>
      <c r="I20" s="30">
        <v>16203</v>
      </c>
      <c r="J20" s="30">
        <v>15920</v>
      </c>
      <c r="K20" s="61"/>
      <c r="L20" s="61"/>
      <c r="M20" s="61"/>
      <c r="N20" s="62"/>
      <c r="O20" s="10">
        <f>SUM(C20:N20)</f>
        <v>126254</v>
      </c>
      <c r="P20" s="1">
        <f t="shared" ref="P20:P24" si="21">O12+O20</f>
        <v>162802</v>
      </c>
      <c r="Q20" s="27">
        <f t="shared" si="17"/>
        <v>4.2840221110818533E-2</v>
      </c>
      <c r="R20" s="27">
        <f t="shared" si="18"/>
        <v>2.416861235565082E-2</v>
      </c>
      <c r="S20" s="27">
        <f t="shared" si="18"/>
        <v>-3.302526186075172E-2</v>
      </c>
      <c r="T20" s="27">
        <f t="shared" si="18"/>
        <v>7.4805658213329851E-2</v>
      </c>
      <c r="U20" s="27">
        <f t="shared" si="18"/>
        <v>-0.15247806497510075</v>
      </c>
      <c r="V20" s="59">
        <f t="shared" si="18"/>
        <v>0.13339395635142703</v>
      </c>
      <c r="W20" s="59">
        <f t="shared" si="18"/>
        <v>-1.746590137628834E-2</v>
      </c>
      <c r="X20" s="59">
        <f t="shared" si="18"/>
        <v>-1</v>
      </c>
      <c r="Y20" s="59" t="e">
        <f t="shared" si="18"/>
        <v>#DIV/0!</v>
      </c>
      <c r="Z20" s="59" t="e">
        <f t="shared" si="18"/>
        <v>#DIV/0!</v>
      </c>
      <c r="AA20" s="59" t="e">
        <f t="shared" si="18"/>
        <v>#DIV/0!</v>
      </c>
      <c r="AC20" s="27">
        <f t="shared" si="19"/>
        <v>0.12036054303229997</v>
      </c>
      <c r="AD20" s="27">
        <f t="shared" si="20"/>
        <v>0.12551681530882189</v>
      </c>
      <c r="AE20" s="27">
        <f t="shared" si="20"/>
        <v>0.12855038256213663</v>
      </c>
      <c r="AF20" s="27">
        <f t="shared" si="20"/>
        <v>0.12430497251572227</v>
      </c>
      <c r="AG20" s="27">
        <f t="shared" si="20"/>
        <v>0.13360368780395077</v>
      </c>
      <c r="AH20" s="27">
        <f t="shared" si="20"/>
        <v>0.11323205601406688</v>
      </c>
      <c r="AI20" s="59">
        <f t="shared" si="20"/>
        <v>0.12833652795158965</v>
      </c>
      <c r="AJ20" s="59">
        <f t="shared" si="20"/>
        <v>0.12609501481141192</v>
      </c>
      <c r="AK20" s="59">
        <f t="shared" si="20"/>
        <v>0</v>
      </c>
      <c r="AL20" s="59">
        <f t="shared" si="20"/>
        <v>0</v>
      </c>
      <c r="AM20" s="59">
        <f t="shared" si="20"/>
        <v>0</v>
      </c>
      <c r="AN20" s="59">
        <f t="shared" si="20"/>
        <v>0</v>
      </c>
    </row>
    <row r="21" spans="1:40">
      <c r="A21" s="91">
        <f>O21+'IS DCOM'!O21</f>
        <v>69016</v>
      </c>
      <c r="B21" s="18" t="s">
        <v>16</v>
      </c>
      <c r="C21" s="8">
        <v>7582</v>
      </c>
      <c r="D21" s="8">
        <v>7304</v>
      </c>
      <c r="E21" s="8">
        <v>8464</v>
      </c>
      <c r="F21" s="8">
        <v>8282</v>
      </c>
      <c r="G21" s="8">
        <v>10053</v>
      </c>
      <c r="H21" s="30">
        <v>8603</v>
      </c>
      <c r="I21" s="30">
        <v>9929</v>
      </c>
      <c r="J21" s="30">
        <v>8799</v>
      </c>
      <c r="K21" s="61"/>
      <c r="L21" s="61"/>
      <c r="M21" s="61"/>
      <c r="N21" s="62"/>
      <c r="O21" s="10">
        <f>SUM(C21:N21)</f>
        <v>69016</v>
      </c>
      <c r="P21" s="1">
        <f t="shared" si="21"/>
        <v>89266</v>
      </c>
      <c r="Q21" s="27">
        <f t="shared" si="17"/>
        <v>-3.6665787391189641E-2</v>
      </c>
      <c r="R21" s="27">
        <f t="shared" si="18"/>
        <v>0.15881708652792992</v>
      </c>
      <c r="S21" s="27">
        <f t="shared" si="18"/>
        <v>-2.1502835538752318E-2</v>
      </c>
      <c r="T21" s="27">
        <f t="shared" si="18"/>
        <v>0.21383723738227478</v>
      </c>
      <c r="U21" s="27">
        <f t="shared" si="18"/>
        <v>-0.14423555157664381</v>
      </c>
      <c r="V21" s="59">
        <f t="shared" si="18"/>
        <v>0.15413227943740559</v>
      </c>
      <c r="W21" s="59">
        <f t="shared" si="18"/>
        <v>-0.11380803706314835</v>
      </c>
      <c r="X21" s="59">
        <f t="shared" si="18"/>
        <v>-1</v>
      </c>
      <c r="Y21" s="59" t="e">
        <f t="shared" si="18"/>
        <v>#DIV/0!</v>
      </c>
      <c r="Z21" s="59" t="e">
        <f t="shared" si="18"/>
        <v>#DIV/0!</v>
      </c>
      <c r="AA21" s="59" t="e">
        <f t="shared" si="18"/>
        <v>#DIV/0!</v>
      </c>
      <c r="AC21" s="27">
        <f t="shared" si="19"/>
        <v>0.10985858351686566</v>
      </c>
      <c r="AD21" s="27">
        <f t="shared" si="20"/>
        <v>0.10583053205053901</v>
      </c>
      <c r="AE21" s="27">
        <f t="shared" si="20"/>
        <v>0.12263822881650632</v>
      </c>
      <c r="AF21" s="27">
        <f t="shared" si="20"/>
        <v>0.1200011591515011</v>
      </c>
      <c r="AG21" s="27">
        <f t="shared" si="20"/>
        <v>0.14566187550712878</v>
      </c>
      <c r="AH21" s="27">
        <f t="shared" si="20"/>
        <v>0.12465225454966965</v>
      </c>
      <c r="AI21" s="59">
        <f t="shared" si="20"/>
        <v>0.14386519068042194</v>
      </c>
      <c r="AJ21" s="59">
        <f t="shared" si="20"/>
        <v>0.12749217572736757</v>
      </c>
      <c r="AK21" s="59">
        <f t="shared" si="20"/>
        <v>0</v>
      </c>
      <c r="AL21" s="59">
        <f t="shared" si="20"/>
        <v>0</v>
      </c>
      <c r="AM21" s="59">
        <f t="shared" si="20"/>
        <v>0</v>
      </c>
      <c r="AN21" s="59">
        <f t="shared" si="20"/>
        <v>0</v>
      </c>
    </row>
    <row r="22" spans="1:40">
      <c r="A22" s="91">
        <f>O22+'IS DCOM'!O22</f>
        <v>18273</v>
      </c>
      <c r="B22" s="18" t="s">
        <v>17</v>
      </c>
      <c r="C22" s="8">
        <v>1446</v>
      </c>
      <c r="D22" s="8">
        <v>1717</v>
      </c>
      <c r="E22" s="8">
        <v>2319</v>
      </c>
      <c r="F22" s="8">
        <v>2348</v>
      </c>
      <c r="G22" s="8">
        <v>2590</v>
      </c>
      <c r="H22" s="30">
        <v>2510</v>
      </c>
      <c r="I22" s="30">
        <v>2812</v>
      </c>
      <c r="J22" s="30">
        <v>2531</v>
      </c>
      <c r="K22" s="61"/>
      <c r="L22" s="61"/>
      <c r="M22" s="61"/>
      <c r="N22" s="62"/>
      <c r="O22" s="10">
        <f>SUM(C22:N22)</f>
        <v>18273</v>
      </c>
      <c r="P22" s="1">
        <f t="shared" si="21"/>
        <v>19019</v>
      </c>
      <c r="Q22" s="27">
        <f t="shared" si="17"/>
        <v>0.18741355463347165</v>
      </c>
      <c r="R22" s="27">
        <f t="shared" si="18"/>
        <v>0.35061153174140935</v>
      </c>
      <c r="S22" s="27">
        <f t="shared" si="18"/>
        <v>1.2505390254420101E-2</v>
      </c>
      <c r="T22" s="27">
        <f t="shared" si="18"/>
        <v>0.10306643952299832</v>
      </c>
      <c r="U22" s="27">
        <f t="shared" si="18"/>
        <v>-3.0888030888030937E-2</v>
      </c>
      <c r="V22" s="59">
        <f t="shared" si="18"/>
        <v>0.12031872509960162</v>
      </c>
      <c r="W22" s="59">
        <f t="shared" si="18"/>
        <v>-9.9928876244665732E-2</v>
      </c>
      <c r="X22" s="59">
        <f t="shared" si="18"/>
        <v>-1</v>
      </c>
      <c r="Y22" s="59" t="e">
        <f t="shared" si="18"/>
        <v>#DIV/0!</v>
      </c>
      <c r="Z22" s="59" t="e">
        <f t="shared" si="18"/>
        <v>#DIV/0!</v>
      </c>
      <c r="AA22" s="59" t="e">
        <f t="shared" si="18"/>
        <v>#DIV/0!</v>
      </c>
      <c r="AC22" s="27">
        <f t="shared" si="19"/>
        <v>7.9133147266458703E-2</v>
      </c>
      <c r="AD22" s="27">
        <f t="shared" si="20"/>
        <v>9.3963771684999725E-2</v>
      </c>
      <c r="AE22" s="27">
        <f t="shared" si="20"/>
        <v>0.12690855360367756</v>
      </c>
      <c r="AF22" s="27">
        <f t="shared" si="20"/>
        <v>0.12849559459311552</v>
      </c>
      <c r="AG22" s="27">
        <f t="shared" si="20"/>
        <v>0.14173917802221858</v>
      </c>
      <c r="AH22" s="27">
        <f t="shared" si="20"/>
        <v>0.13736113391342417</v>
      </c>
      <c r="AI22" s="59">
        <f t="shared" si="20"/>
        <v>0.15388825042412302</v>
      </c>
      <c r="AJ22" s="59">
        <f t="shared" si="20"/>
        <v>0.1385103704919827</v>
      </c>
      <c r="AK22" s="59">
        <f t="shared" si="20"/>
        <v>0</v>
      </c>
      <c r="AL22" s="59">
        <f t="shared" si="20"/>
        <v>0</v>
      </c>
      <c r="AM22" s="59">
        <f t="shared" si="20"/>
        <v>0</v>
      </c>
      <c r="AN22" s="59">
        <f t="shared" si="20"/>
        <v>0</v>
      </c>
    </row>
    <row r="23" spans="1:40">
      <c r="A23" s="91">
        <f>O23+'IS DCOM'!O23</f>
        <v>7350</v>
      </c>
      <c r="B23" s="19" t="s">
        <v>18</v>
      </c>
      <c r="C23" s="14">
        <v>289</v>
      </c>
      <c r="D23" s="14">
        <v>461</v>
      </c>
      <c r="E23" s="14">
        <v>629</v>
      </c>
      <c r="F23" s="14">
        <v>776</v>
      </c>
      <c r="G23" s="14">
        <v>1288</v>
      </c>
      <c r="H23" s="14">
        <v>1224</v>
      </c>
      <c r="I23" s="14">
        <v>1271</v>
      </c>
      <c r="J23" s="14">
        <v>1412</v>
      </c>
      <c r="K23" s="63"/>
      <c r="L23" s="63"/>
      <c r="M23" s="63"/>
      <c r="N23" s="64"/>
      <c r="O23" s="15">
        <f>SUM(C23:N23)</f>
        <v>7350</v>
      </c>
      <c r="P23" s="1">
        <f t="shared" si="21"/>
        <v>7350</v>
      </c>
      <c r="Q23" s="28">
        <f t="shared" si="17"/>
        <v>0.59515570934256057</v>
      </c>
      <c r="R23" s="28">
        <f t="shared" si="18"/>
        <v>0.36442516268980474</v>
      </c>
      <c r="S23" s="28">
        <f t="shared" si="18"/>
        <v>0.23370429252782188</v>
      </c>
      <c r="T23" s="28">
        <f t="shared" si="18"/>
        <v>0.65979381443298979</v>
      </c>
      <c r="U23" s="28">
        <f t="shared" si="18"/>
        <v>-4.9689440993788803E-2</v>
      </c>
      <c r="V23" s="60">
        <f t="shared" si="18"/>
        <v>3.8398692810457602E-2</v>
      </c>
      <c r="W23" s="60">
        <f t="shared" si="18"/>
        <v>0.11093627065302902</v>
      </c>
      <c r="X23" s="60">
        <f t="shared" si="18"/>
        <v>-1</v>
      </c>
      <c r="Y23" s="60" t="e">
        <f t="shared" si="18"/>
        <v>#DIV/0!</v>
      </c>
      <c r="Z23" s="60" t="e">
        <f t="shared" si="18"/>
        <v>#DIV/0!</v>
      </c>
      <c r="AA23" s="60" t="e">
        <f t="shared" si="18"/>
        <v>#DIV/0!</v>
      </c>
      <c r="AC23" s="28">
        <f t="shared" si="19"/>
        <v>3.931972789115646E-2</v>
      </c>
      <c r="AD23" s="28">
        <f t="shared" si="20"/>
        <v>6.2721088435374148E-2</v>
      </c>
      <c r="AE23" s="28">
        <f t="shared" si="20"/>
        <v>8.5578231292517001E-2</v>
      </c>
      <c r="AF23" s="28">
        <f t="shared" si="20"/>
        <v>0.10557823129251701</v>
      </c>
      <c r="AG23" s="28">
        <f t="shared" si="20"/>
        <v>0.17523809523809525</v>
      </c>
      <c r="AH23" s="28">
        <f t="shared" si="20"/>
        <v>0.16653061224489796</v>
      </c>
      <c r="AI23" s="60">
        <f t="shared" si="20"/>
        <v>0.17292517006802721</v>
      </c>
      <c r="AJ23" s="60">
        <f t="shared" si="20"/>
        <v>0.19210884353741497</v>
      </c>
      <c r="AK23" s="60">
        <f t="shared" si="20"/>
        <v>0</v>
      </c>
      <c r="AL23" s="60">
        <f t="shared" si="20"/>
        <v>0</v>
      </c>
      <c r="AM23" s="60">
        <f t="shared" si="20"/>
        <v>0</v>
      </c>
      <c r="AN23" s="60">
        <f t="shared" si="20"/>
        <v>0</v>
      </c>
    </row>
    <row r="24" spans="1:40">
      <c r="B24" s="42"/>
      <c r="C24" s="43">
        <f>SUM(C19:C23)</f>
        <v>24513</v>
      </c>
      <c r="D24" s="43">
        <f t="shared" ref="D24:N24" si="22">SUM(D19:D23)</f>
        <v>25329</v>
      </c>
      <c r="E24" s="43">
        <f t="shared" si="22"/>
        <v>27642</v>
      </c>
      <c r="F24" s="43">
        <f t="shared" si="22"/>
        <v>27100</v>
      </c>
      <c r="G24" s="43">
        <f t="shared" si="22"/>
        <v>30799</v>
      </c>
      <c r="H24" s="43">
        <f t="shared" si="22"/>
        <v>26633</v>
      </c>
      <c r="I24" s="43">
        <f t="shared" si="22"/>
        <v>30215</v>
      </c>
      <c r="J24" s="43">
        <f t="shared" si="22"/>
        <v>28662</v>
      </c>
      <c r="K24" s="43">
        <f t="shared" si="22"/>
        <v>0</v>
      </c>
      <c r="L24" s="43">
        <f t="shared" si="22"/>
        <v>0</v>
      </c>
      <c r="M24" s="43">
        <f t="shared" si="22"/>
        <v>0</v>
      </c>
      <c r="N24" s="44">
        <f t="shared" si="22"/>
        <v>0</v>
      </c>
      <c r="O24" s="43">
        <f>SUM(O20:O23)</f>
        <v>220893</v>
      </c>
      <c r="P24" s="1">
        <f t="shared" si="21"/>
        <v>278437</v>
      </c>
      <c r="Q24" s="28">
        <f t="shared" si="17"/>
        <v>3.3288459184922292E-2</v>
      </c>
      <c r="R24" s="28">
        <f t="shared" ref="R24:AA24" si="23">(E24/D24)-1</f>
        <v>9.13182518062301E-2</v>
      </c>
      <c r="S24" s="28">
        <f t="shared" si="23"/>
        <v>-1.9607843137254943E-2</v>
      </c>
      <c r="T24" s="28">
        <f t="shared" si="23"/>
        <v>0.13649446494464934</v>
      </c>
      <c r="U24" s="28">
        <f t="shared" si="23"/>
        <v>-0.13526413195233611</v>
      </c>
      <c r="V24" s="60">
        <f t="shared" si="23"/>
        <v>0.13449479968460176</v>
      </c>
      <c r="W24" s="60">
        <f t="shared" si="23"/>
        <v>-5.1398312096640697E-2</v>
      </c>
      <c r="X24" s="60">
        <f t="shared" si="23"/>
        <v>-1</v>
      </c>
      <c r="Y24" s="60" t="e">
        <f t="shared" si="23"/>
        <v>#DIV/0!</v>
      </c>
      <c r="Z24" s="60" t="e">
        <f t="shared" si="23"/>
        <v>#DIV/0!</v>
      </c>
      <c r="AA24" s="60" t="e">
        <f t="shared" si="23"/>
        <v>#DIV/0!</v>
      </c>
      <c r="AC24" s="28">
        <f t="shared" si="19"/>
        <v>0.11097228069698904</v>
      </c>
      <c r="AD24" s="28">
        <f t="shared" ref="AD24:AN24" si="24">D24/$O24</f>
        <v>0.11466637693362849</v>
      </c>
      <c r="AE24" s="28">
        <f t="shared" si="24"/>
        <v>0.12513751001616166</v>
      </c>
      <c r="AF24" s="28">
        <f t="shared" si="24"/>
        <v>0.12268383334917811</v>
      </c>
      <c r="AG24" s="28">
        <f t="shared" si="24"/>
        <v>0.13942949753953271</v>
      </c>
      <c r="AH24" s="28">
        <f t="shared" si="24"/>
        <v>0.12056968758629744</v>
      </c>
      <c r="AI24" s="60">
        <f t="shared" si="24"/>
        <v>0.13678568356625154</v>
      </c>
      <c r="AJ24" s="60">
        <f t="shared" si="24"/>
        <v>0.12975513031196098</v>
      </c>
      <c r="AK24" s="60">
        <f t="shared" si="24"/>
        <v>0</v>
      </c>
      <c r="AL24" s="60">
        <f t="shared" si="24"/>
        <v>0</v>
      </c>
      <c r="AM24" s="60">
        <f t="shared" si="24"/>
        <v>0</v>
      </c>
      <c r="AN24" s="60">
        <f t="shared" si="24"/>
        <v>0</v>
      </c>
    </row>
    <row r="25" spans="1:40">
      <c r="B25" s="4"/>
      <c r="L25" s="1"/>
      <c r="Q25" s="1"/>
      <c r="R25" s="1"/>
    </row>
    <row r="26" spans="1:40">
      <c r="B26" s="40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65</v>
      </c>
      <c r="Q26" s="1"/>
      <c r="R26" s="1"/>
    </row>
    <row r="27" spans="1:40">
      <c r="B27" s="4" t="s">
        <v>14</v>
      </c>
      <c r="C27" s="7"/>
      <c r="D27" s="7"/>
      <c r="E27" s="7"/>
      <c r="F27" s="7"/>
      <c r="G27" s="7"/>
      <c r="H27" s="7"/>
      <c r="I27" s="7"/>
      <c r="J27" s="57"/>
      <c r="K27" s="9" t="e">
        <f t="shared" ref="K27:O32" si="25">(K11/K3)-1</f>
        <v>#DIV/0!</v>
      </c>
      <c r="L27" s="9" t="e">
        <f t="shared" si="25"/>
        <v>#DIV/0!</v>
      </c>
      <c r="M27" s="9" t="e">
        <f t="shared" si="25"/>
        <v>#DIV/0!</v>
      </c>
      <c r="N27" s="66" t="e">
        <f t="shared" si="25"/>
        <v>#DIV/0!</v>
      </c>
      <c r="O27" s="9" t="e">
        <f t="shared" si="25"/>
        <v>#DIV/0!</v>
      </c>
      <c r="P27" s="9" t="e">
        <f t="shared" ref="P27:P32" si="26">(SUM(J11:N11)/SUM(J3:N3))-1</f>
        <v>#DIV/0!</v>
      </c>
      <c r="Q27" s="1"/>
      <c r="R27" s="1"/>
    </row>
    <row r="28" spans="1:40">
      <c r="B28" s="5" t="s">
        <v>15</v>
      </c>
      <c r="C28" s="7"/>
      <c r="D28" s="7"/>
      <c r="E28" s="7"/>
      <c r="F28" s="7"/>
      <c r="G28" s="7"/>
      <c r="H28" s="7"/>
      <c r="I28" s="7"/>
      <c r="J28" s="57"/>
      <c r="K28" s="9" t="e">
        <f t="shared" si="25"/>
        <v>#DIV/0!</v>
      </c>
      <c r="L28" s="9" t="e">
        <f t="shared" si="25"/>
        <v>#DIV/0!</v>
      </c>
      <c r="M28" s="9" t="e">
        <f t="shared" si="25"/>
        <v>#DIV/0!</v>
      </c>
      <c r="N28" s="66" t="e">
        <f t="shared" si="25"/>
        <v>#DIV/0!</v>
      </c>
      <c r="O28" s="9" t="e">
        <f t="shared" si="25"/>
        <v>#DIV/0!</v>
      </c>
      <c r="P28" s="9" t="e">
        <f t="shared" si="26"/>
        <v>#DIV/0!</v>
      </c>
      <c r="Q28" s="1"/>
      <c r="R28" s="1"/>
    </row>
    <row r="29" spans="1:40">
      <c r="B29" s="4" t="s">
        <v>16</v>
      </c>
      <c r="C29" s="7"/>
      <c r="D29" s="7"/>
      <c r="E29" s="7"/>
      <c r="F29" s="7"/>
      <c r="G29" s="7"/>
      <c r="H29" s="7"/>
      <c r="I29" s="7"/>
      <c r="J29" s="57"/>
      <c r="K29" s="9" t="e">
        <f t="shared" si="25"/>
        <v>#DIV/0!</v>
      </c>
      <c r="L29" s="9" t="e">
        <f t="shared" si="25"/>
        <v>#DIV/0!</v>
      </c>
      <c r="M29" s="9" t="e">
        <f t="shared" si="25"/>
        <v>#DIV/0!</v>
      </c>
      <c r="N29" s="66" t="e">
        <f t="shared" si="25"/>
        <v>#DIV/0!</v>
      </c>
      <c r="O29" s="9" t="e">
        <f t="shared" si="25"/>
        <v>#DIV/0!</v>
      </c>
      <c r="P29" s="9" t="e">
        <f t="shared" si="26"/>
        <v>#DIV/0!</v>
      </c>
      <c r="R29" s="1"/>
    </row>
    <row r="30" spans="1:40">
      <c r="B30" s="4" t="s">
        <v>17</v>
      </c>
      <c r="C30" s="7"/>
      <c r="D30" s="7"/>
      <c r="E30" s="7"/>
      <c r="F30" s="7"/>
      <c r="G30" s="7"/>
      <c r="H30" s="7"/>
      <c r="I30" s="7"/>
      <c r="J30" s="57"/>
      <c r="K30" s="9" t="e">
        <f t="shared" si="25"/>
        <v>#DIV/0!</v>
      </c>
      <c r="L30" s="9" t="e">
        <f t="shared" si="25"/>
        <v>#DIV/0!</v>
      </c>
      <c r="M30" s="9" t="e">
        <f t="shared" si="25"/>
        <v>#DIV/0!</v>
      </c>
      <c r="N30" s="66" t="e">
        <f t="shared" si="25"/>
        <v>#DIV/0!</v>
      </c>
      <c r="O30" s="9" t="e">
        <f t="shared" si="25"/>
        <v>#DIV/0!</v>
      </c>
      <c r="P30" s="9" t="e">
        <f t="shared" si="26"/>
        <v>#DIV/0!</v>
      </c>
      <c r="R30" s="1"/>
    </row>
    <row r="31" spans="1:40">
      <c r="B31" s="12" t="s">
        <v>18</v>
      </c>
      <c r="C31" s="37"/>
      <c r="D31" s="37"/>
      <c r="E31" s="37"/>
      <c r="F31" s="37"/>
      <c r="G31" s="37"/>
      <c r="H31" s="37"/>
      <c r="I31" s="37"/>
      <c r="J31" s="58"/>
      <c r="K31" s="38" t="e">
        <f t="shared" si="25"/>
        <v>#DIV/0!</v>
      </c>
      <c r="L31" s="38" t="e">
        <f t="shared" si="25"/>
        <v>#DIV/0!</v>
      </c>
      <c r="M31" s="38" t="e">
        <f t="shared" si="25"/>
        <v>#DIV/0!</v>
      </c>
      <c r="N31" s="67" t="e">
        <f t="shared" si="25"/>
        <v>#DIV/0!</v>
      </c>
      <c r="O31" s="38" t="e">
        <f t="shared" si="25"/>
        <v>#DIV/0!</v>
      </c>
      <c r="P31" s="38" t="e">
        <f t="shared" si="26"/>
        <v>#DIV/0!</v>
      </c>
      <c r="Q31" s="1"/>
      <c r="R31" s="1"/>
    </row>
    <row r="32" spans="1:40">
      <c r="B32" s="4"/>
      <c r="C32" s="37"/>
      <c r="D32" s="37"/>
      <c r="E32" s="37"/>
      <c r="F32" s="37"/>
      <c r="G32" s="37"/>
      <c r="H32" s="37"/>
      <c r="I32" s="37"/>
      <c r="J32" s="58"/>
      <c r="K32" s="38" t="e">
        <f t="shared" si="25"/>
        <v>#DIV/0!</v>
      </c>
      <c r="L32" s="38" t="e">
        <f t="shared" si="25"/>
        <v>#DIV/0!</v>
      </c>
      <c r="M32" s="38" t="e">
        <f t="shared" si="25"/>
        <v>#DIV/0!</v>
      </c>
      <c r="N32" s="67" t="e">
        <f t="shared" si="25"/>
        <v>#DIV/0!</v>
      </c>
      <c r="O32" s="38" t="e">
        <f t="shared" si="25"/>
        <v>#DIV/0!</v>
      </c>
      <c r="P32" s="38" t="e">
        <f t="shared" si="26"/>
        <v>#DIV/0!</v>
      </c>
      <c r="Q32" s="1"/>
      <c r="R32" s="1"/>
    </row>
    <row r="33" spans="2:18">
      <c r="B33" s="4"/>
      <c r="L33" s="1"/>
      <c r="Q33" s="1"/>
      <c r="R33" s="1"/>
    </row>
    <row r="34" spans="2:18">
      <c r="B34" s="39" t="s">
        <v>60</v>
      </c>
      <c r="C34" s="39" t="s">
        <v>46</v>
      </c>
      <c r="D34" s="39" t="s">
        <v>47</v>
      </c>
      <c r="E34" s="39" t="s">
        <v>48</v>
      </c>
      <c r="F34" s="39" t="s">
        <v>49</v>
      </c>
      <c r="G34" s="39" t="s">
        <v>50</v>
      </c>
      <c r="H34" s="39" t="s">
        <v>51</v>
      </c>
      <c r="I34" s="39" t="s">
        <v>52</v>
      </c>
      <c r="J34" s="39" t="s">
        <v>53</v>
      </c>
      <c r="K34" s="45"/>
      <c r="L34" s="45"/>
      <c r="M34" s="45"/>
      <c r="N34" s="69"/>
      <c r="O34" s="39" t="s">
        <v>61</v>
      </c>
      <c r="Q34" s="1"/>
      <c r="R34" s="1"/>
    </row>
    <row r="35" spans="2:18">
      <c r="B35" s="5" t="s">
        <v>14</v>
      </c>
      <c r="C35" s="9" t="e">
        <f t="shared" ref="C35:H40" si="27">(C19/C11)-1</f>
        <v>#DIV/0!</v>
      </c>
      <c r="D35" s="9" t="e">
        <f t="shared" si="27"/>
        <v>#DIV/0!</v>
      </c>
      <c r="E35" s="9" t="e">
        <f t="shared" si="27"/>
        <v>#DIV/0!</v>
      </c>
      <c r="F35" s="9" t="e">
        <f t="shared" si="27"/>
        <v>#DIV/0!</v>
      </c>
      <c r="G35" s="9" t="e">
        <f t="shared" si="27"/>
        <v>#DIV/0!</v>
      </c>
      <c r="H35" s="9" t="e">
        <f t="shared" si="27"/>
        <v>#DIV/0!</v>
      </c>
      <c r="I35" s="9" t="e">
        <f t="shared" ref="I35:J40" si="28">(I19/I11)-1</f>
        <v>#DIV/0!</v>
      </c>
      <c r="J35" s="9" t="e">
        <f t="shared" si="28"/>
        <v>#DIV/0!</v>
      </c>
      <c r="K35" s="57"/>
      <c r="L35" s="57"/>
      <c r="M35" s="57"/>
      <c r="N35" s="71"/>
      <c r="O35" s="9" t="e">
        <f t="shared" ref="O35:O40" si="29">(SUM(C19:H19)/SUM(C11:H11))-1</f>
        <v>#DIV/0!</v>
      </c>
      <c r="Q35" s="1"/>
      <c r="R35" s="1"/>
    </row>
    <row r="36" spans="2:18">
      <c r="B36" s="5" t="s">
        <v>15</v>
      </c>
      <c r="C36" s="9" t="e">
        <f t="shared" si="27"/>
        <v>#DIV/0!</v>
      </c>
      <c r="D36" s="9" t="e">
        <f t="shared" si="27"/>
        <v>#DIV/0!</v>
      </c>
      <c r="E36" s="9" t="e">
        <f t="shared" si="27"/>
        <v>#DIV/0!</v>
      </c>
      <c r="F36" s="9" t="e">
        <f t="shared" si="27"/>
        <v>#DIV/0!</v>
      </c>
      <c r="G36" s="9" t="e">
        <f t="shared" si="27"/>
        <v>#DIV/0!</v>
      </c>
      <c r="H36" s="9" t="e">
        <f t="shared" si="27"/>
        <v>#DIV/0!</v>
      </c>
      <c r="I36" s="9" t="e">
        <f t="shared" si="28"/>
        <v>#DIV/0!</v>
      </c>
      <c r="J36" s="9" t="e">
        <f t="shared" si="28"/>
        <v>#DIV/0!</v>
      </c>
      <c r="K36" s="57"/>
      <c r="L36" s="57"/>
      <c r="M36" s="57"/>
      <c r="N36" s="71"/>
      <c r="O36" s="9" t="e">
        <f t="shared" si="29"/>
        <v>#DIV/0!</v>
      </c>
      <c r="Q36" s="1"/>
      <c r="R36" s="1"/>
    </row>
    <row r="37" spans="2:18">
      <c r="B37" s="4" t="s">
        <v>16</v>
      </c>
      <c r="C37" s="9" t="e">
        <f t="shared" si="27"/>
        <v>#DIV/0!</v>
      </c>
      <c r="D37" s="9" t="e">
        <f t="shared" si="27"/>
        <v>#DIV/0!</v>
      </c>
      <c r="E37" s="9" t="e">
        <f t="shared" si="27"/>
        <v>#DIV/0!</v>
      </c>
      <c r="F37" s="9" t="e">
        <f t="shared" si="27"/>
        <v>#DIV/0!</v>
      </c>
      <c r="G37" s="9" t="e">
        <f t="shared" si="27"/>
        <v>#DIV/0!</v>
      </c>
      <c r="H37" s="9" t="e">
        <f t="shared" si="27"/>
        <v>#DIV/0!</v>
      </c>
      <c r="I37" s="9" t="e">
        <f t="shared" si="28"/>
        <v>#DIV/0!</v>
      </c>
      <c r="J37" s="9" t="e">
        <f t="shared" si="28"/>
        <v>#DIV/0!</v>
      </c>
      <c r="K37" s="57"/>
      <c r="L37" s="57"/>
      <c r="M37" s="57"/>
      <c r="N37" s="71"/>
      <c r="O37" s="9" t="e">
        <f t="shared" si="29"/>
        <v>#DIV/0!</v>
      </c>
      <c r="Q37" s="1"/>
      <c r="R37" s="1"/>
    </row>
    <row r="38" spans="2:18">
      <c r="B38" s="4" t="s">
        <v>17</v>
      </c>
      <c r="C38" s="9" t="e">
        <f t="shared" si="27"/>
        <v>#DIV/0!</v>
      </c>
      <c r="D38" s="9" t="e">
        <f t="shared" si="27"/>
        <v>#DIV/0!</v>
      </c>
      <c r="E38" s="9" t="e">
        <f t="shared" si="27"/>
        <v>#DIV/0!</v>
      </c>
      <c r="F38" s="9" t="e">
        <f t="shared" si="27"/>
        <v>#DIV/0!</v>
      </c>
      <c r="G38" s="9" t="e">
        <f t="shared" si="27"/>
        <v>#DIV/0!</v>
      </c>
      <c r="H38" s="9" t="e">
        <f t="shared" si="27"/>
        <v>#DIV/0!</v>
      </c>
      <c r="I38" s="9" t="e">
        <f t="shared" si="28"/>
        <v>#DIV/0!</v>
      </c>
      <c r="J38" s="9" t="e">
        <f t="shared" si="28"/>
        <v>#DIV/0!</v>
      </c>
      <c r="K38" s="57"/>
      <c r="L38" s="57"/>
      <c r="M38" s="57"/>
      <c r="N38" s="71"/>
      <c r="O38" s="9" t="e">
        <f t="shared" si="29"/>
        <v>#DIV/0!</v>
      </c>
      <c r="Q38" s="1"/>
      <c r="R38" s="1"/>
    </row>
    <row r="39" spans="2:18">
      <c r="B39" s="12" t="s">
        <v>18</v>
      </c>
      <c r="C39" s="38" t="e">
        <f t="shared" si="27"/>
        <v>#DIV/0!</v>
      </c>
      <c r="D39" s="38" t="e">
        <f t="shared" si="27"/>
        <v>#DIV/0!</v>
      </c>
      <c r="E39" s="38" t="e">
        <f t="shared" si="27"/>
        <v>#DIV/0!</v>
      </c>
      <c r="F39" s="38" t="e">
        <f t="shared" si="27"/>
        <v>#DIV/0!</v>
      </c>
      <c r="G39" s="38" t="e">
        <f t="shared" si="27"/>
        <v>#DIV/0!</v>
      </c>
      <c r="H39" s="38" t="e">
        <f t="shared" si="27"/>
        <v>#DIV/0!</v>
      </c>
      <c r="I39" s="38" t="e">
        <f t="shared" si="28"/>
        <v>#DIV/0!</v>
      </c>
      <c r="J39" s="38" t="e">
        <f t="shared" si="28"/>
        <v>#DIV/0!</v>
      </c>
      <c r="K39" s="58"/>
      <c r="L39" s="58"/>
      <c r="M39" s="58"/>
      <c r="N39" s="72"/>
      <c r="O39" s="70" t="e">
        <f t="shared" si="29"/>
        <v>#DIV/0!</v>
      </c>
      <c r="Q39" s="1"/>
      <c r="R39" s="1"/>
    </row>
    <row r="40" spans="2:18">
      <c r="C40" s="38" t="e">
        <f t="shared" si="27"/>
        <v>#DIV/0!</v>
      </c>
      <c r="D40" s="38" t="e">
        <f t="shared" si="27"/>
        <v>#DIV/0!</v>
      </c>
      <c r="E40" s="38" t="e">
        <f t="shared" si="27"/>
        <v>#DIV/0!</v>
      </c>
      <c r="F40" s="38" t="e">
        <f t="shared" si="27"/>
        <v>#DIV/0!</v>
      </c>
      <c r="G40" s="38" t="e">
        <f t="shared" si="27"/>
        <v>#DIV/0!</v>
      </c>
      <c r="H40" s="38" t="e">
        <f t="shared" si="27"/>
        <v>#DIV/0!</v>
      </c>
      <c r="I40" s="38" t="e">
        <f t="shared" si="28"/>
        <v>#DIV/0!</v>
      </c>
      <c r="J40" s="38" t="e">
        <f t="shared" si="28"/>
        <v>#DIV/0!</v>
      </c>
      <c r="N40" s="68"/>
      <c r="O40" s="70" t="e">
        <f t="shared" si="29"/>
        <v>#DIV/0!</v>
      </c>
      <c r="Q40" s="1"/>
      <c r="R40" s="1"/>
    </row>
    <row r="41" spans="2:18">
      <c r="L41" s="1"/>
      <c r="Q41" s="1"/>
      <c r="R41" s="1"/>
    </row>
    <row r="42" spans="2:18">
      <c r="L42" s="1"/>
      <c r="Q42" s="1"/>
      <c r="R42" s="1"/>
    </row>
    <row r="43" spans="2:18">
      <c r="L43" s="1"/>
      <c r="Q43" s="1"/>
      <c r="R43" s="1"/>
    </row>
    <row r="44" spans="2:18">
      <c r="L44" s="1"/>
      <c r="R44" s="1"/>
    </row>
    <row r="45" spans="2:18">
      <c r="L45" s="1"/>
      <c r="Q45" s="1"/>
      <c r="R45" s="1"/>
    </row>
    <row r="46" spans="2:18">
      <c r="L46" s="1"/>
      <c r="Q46" s="1"/>
      <c r="R46" s="1"/>
    </row>
    <row r="47" spans="2:18">
      <c r="Q47" s="1"/>
      <c r="R47" s="1"/>
    </row>
    <row r="48" spans="2:18">
      <c r="Q48" s="1"/>
      <c r="R48" s="1"/>
    </row>
    <row r="49" spans="17:18">
      <c r="Q49" s="1"/>
      <c r="R49" s="1"/>
    </row>
    <row r="50" spans="17:18">
      <c r="Q50" s="1"/>
      <c r="R50" s="1"/>
    </row>
    <row r="51" spans="17:18">
      <c r="Q51" s="1"/>
    </row>
    <row r="52" spans="17:18">
      <c r="Q52" s="1"/>
    </row>
    <row r="53" spans="17:18">
      <c r="Q53" s="1"/>
    </row>
    <row r="54" spans="17:18">
      <c r="Q54" s="1"/>
    </row>
    <row r="55" spans="17:18">
      <c r="Q55" s="1"/>
    </row>
    <row r="56" spans="17:18">
      <c r="Q56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N56"/>
  <sheetViews>
    <sheetView showGridLines="0" topLeftCell="U19" workbookViewId="0">
      <selection activeCell="C35" sqref="C35"/>
    </sheetView>
  </sheetViews>
  <sheetFormatPr defaultRowHeight="15"/>
  <cols>
    <col min="2" max="2" width="23.140625" customWidth="1"/>
    <col min="3" max="3" width="17" customWidth="1"/>
    <col min="4" max="4" width="16.7109375" customWidth="1"/>
    <col min="5" max="5" width="18.140625" customWidth="1"/>
    <col min="6" max="6" width="16.7109375" customWidth="1"/>
    <col min="7" max="7" width="12.7109375" customWidth="1"/>
    <col min="8" max="8" width="14.140625" customWidth="1"/>
    <col min="10" max="10" width="13.7109375" customWidth="1"/>
    <col min="13" max="13" width="9.85546875" customWidth="1"/>
    <col min="15" max="16" width="16.28515625" bestFit="1" customWidth="1"/>
    <col min="17" max="17" width="9" customWidth="1"/>
  </cols>
  <sheetData>
    <row r="1" spans="2:40">
      <c r="B1" s="4"/>
    </row>
    <row r="2" spans="2:40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41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</row>
    <row r="3" spans="2:40" s="2" customFormat="1">
      <c r="B3" s="31" t="s">
        <v>14</v>
      </c>
      <c r="C3" s="32">
        <f>'IOM - Slovenská pošta'!C3+oversi.gov.sk!C3+'IS DCOM'!C3</f>
        <v>0</v>
      </c>
      <c r="D3" s="32">
        <f>'IOM - Slovenská pošta'!D3+oversi.gov.sk!D3+'IS DCOM'!D3</f>
        <v>0</v>
      </c>
      <c r="E3" s="32">
        <f>'IOM - Slovenská pošta'!E3+oversi.gov.sk!E3+'IS DCOM'!E3</f>
        <v>0</v>
      </c>
      <c r="F3" s="32">
        <f>'IOM - Slovenská pošta'!F3+oversi.gov.sk!F3+'IS DCOM'!F3</f>
        <v>0</v>
      </c>
      <c r="G3" s="32">
        <f>'IOM - Slovenská pošta'!G3+oversi.gov.sk!G3+'IS DCOM'!G3</f>
        <v>0</v>
      </c>
      <c r="H3" s="32">
        <f>'IOM - Slovenská pošta'!H3+oversi.gov.sk!H3+'IS DCOM'!H3</f>
        <v>0</v>
      </c>
      <c r="I3" s="32">
        <f>'IOM - Slovenská pošta'!I3+oversi.gov.sk!I3+'IS DCOM'!I3</f>
        <v>0</v>
      </c>
      <c r="J3" s="32">
        <f>'IOM - Slovenská pošta'!J3+oversi.gov.sk!J3+'IS DCOM'!J3</f>
        <v>0</v>
      </c>
      <c r="K3" s="32">
        <f>'IOM - Slovenská pošta'!K3+oversi.gov.sk!K3+'IS DCOM'!K3</f>
        <v>0</v>
      </c>
      <c r="L3" s="32">
        <f>'IOM - Slovenská pošta'!L3+oversi.gov.sk!L3+'IS DCOM'!L3</f>
        <v>0</v>
      </c>
      <c r="M3" s="32">
        <f>'IOM - Slovenská pošta'!M3+oversi.gov.sk!M3+'IS DCOM'!M3</f>
        <v>0</v>
      </c>
      <c r="N3" s="33">
        <f>'IOM - Slovenská pošta'!N3+oversi.gov.sk!N3+'IS DCOM'!N3</f>
        <v>0</v>
      </c>
      <c r="O3" s="10">
        <f>SUM(C3:N3)</f>
        <v>0</v>
      </c>
      <c r="P3"/>
      <c r="Q3" s="6" t="e">
        <f t="shared" ref="Q3:Q8" si="1">(D3/C3)-1</f>
        <v>#DIV/0!</v>
      </c>
      <c r="R3" s="6" t="e">
        <f t="shared" ref="R3:AA8" si="2">(E3/D3)-1</f>
        <v>#DIV/0!</v>
      </c>
      <c r="S3" s="6" t="e">
        <f t="shared" si="2"/>
        <v>#DIV/0!</v>
      </c>
      <c r="T3" s="6" t="e">
        <f t="shared" si="2"/>
        <v>#DIV/0!</v>
      </c>
      <c r="U3" s="6" t="e">
        <f t="shared" si="2"/>
        <v>#DIV/0!</v>
      </c>
      <c r="V3" s="6" t="e">
        <f t="shared" si="2"/>
        <v>#DIV/0!</v>
      </c>
      <c r="W3" s="6" t="e">
        <f t="shared" si="2"/>
        <v>#DIV/0!</v>
      </c>
      <c r="X3" s="6" t="e">
        <f t="shared" si="2"/>
        <v>#DIV/0!</v>
      </c>
      <c r="Y3" s="6" t="e">
        <f t="shared" si="2"/>
        <v>#DIV/0!</v>
      </c>
      <c r="Z3" s="6" t="e">
        <f t="shared" si="2"/>
        <v>#DIV/0!</v>
      </c>
      <c r="AA3" s="6" t="e">
        <f t="shared" si="2"/>
        <v>#DIV/0!</v>
      </c>
      <c r="AB3"/>
      <c r="AC3" s="6" t="e">
        <f t="shared" ref="AC3:AC8" si="3">C3/$O3</f>
        <v>#DIV/0!</v>
      </c>
      <c r="AD3" s="6" t="e">
        <f t="shared" ref="AD3:AN8" si="4">D3/$O3</f>
        <v>#DIV/0!</v>
      </c>
      <c r="AE3" s="6" t="e">
        <f t="shared" si="4"/>
        <v>#DIV/0!</v>
      </c>
      <c r="AF3" s="6" t="e">
        <f t="shared" si="4"/>
        <v>#DIV/0!</v>
      </c>
      <c r="AG3" s="6" t="e">
        <f t="shared" si="4"/>
        <v>#DIV/0!</v>
      </c>
      <c r="AH3" s="6" t="e">
        <f t="shared" si="4"/>
        <v>#DIV/0!</v>
      </c>
      <c r="AI3" s="6" t="e">
        <f t="shared" si="4"/>
        <v>#DIV/0!</v>
      </c>
      <c r="AJ3" s="6" t="e">
        <f t="shared" si="4"/>
        <v>#DIV/0!</v>
      </c>
      <c r="AK3" s="6" t="e">
        <f t="shared" si="4"/>
        <v>#DIV/0!</v>
      </c>
      <c r="AL3" s="6" t="e">
        <f t="shared" si="4"/>
        <v>#DIV/0!</v>
      </c>
      <c r="AM3" s="6" t="e">
        <f t="shared" si="4"/>
        <v>#DIV/0!</v>
      </c>
      <c r="AN3" s="6" t="e">
        <f t="shared" si="4"/>
        <v>#DIV/0!</v>
      </c>
    </row>
    <row r="4" spans="2:40">
      <c r="B4" s="17" t="s">
        <v>15</v>
      </c>
      <c r="C4" s="1">
        <f>'IOM - Slovenská pošta'!C4+oversi.gov.sk!C4+'IS DCOM'!C4+'MS SR'!C47</f>
        <v>23690</v>
      </c>
      <c r="D4" s="1">
        <f>'IOM - Slovenská pošta'!D4+oversi.gov.sk!D4+'IS DCOM'!D4+'MS SR'!D47</f>
        <v>21982</v>
      </c>
      <c r="E4" s="1">
        <f>'IOM - Slovenská pošta'!E4+oversi.gov.sk!E4+'IS DCOM'!E4+'MS SR'!E47</f>
        <v>29331</v>
      </c>
      <c r="F4" s="1">
        <f>'IOM - Slovenská pošta'!F4+oversi.gov.sk!F4+'IS DCOM'!F4+'MS SR'!F47</f>
        <v>23899</v>
      </c>
      <c r="G4" s="1">
        <f>'IOM - Slovenská pošta'!G4+oversi.gov.sk!G4+'IS DCOM'!G4+'MS SR'!G47</f>
        <v>27917</v>
      </c>
      <c r="H4" s="1">
        <f>'IOM - Slovenská pošta'!H4+oversi.gov.sk!H4+'IS DCOM'!H4+'MS SR'!H47</f>
        <v>26189</v>
      </c>
      <c r="I4" s="1">
        <f>'IOM - Slovenská pošta'!I4+oversi.gov.sk!I4+'IS DCOM'!I4+'MS SR'!I47</f>
        <v>22732</v>
      </c>
      <c r="J4" s="1">
        <f>'IOM - Slovenská pošta'!J4+oversi.gov.sk!J4+'IS DCOM'!J4+'MS SR'!J47</f>
        <v>21283</v>
      </c>
      <c r="K4" s="1">
        <f>'IOM - Slovenská pošta'!K4+oversi.gov.sk!K4+'IS DCOM'!K4+'MS SR'!K47</f>
        <v>21619</v>
      </c>
      <c r="L4" s="1">
        <f>'IOM - Slovenská pošta'!L4+oversi.gov.sk!L4+'IS DCOM'!L4+'MS SR'!L47</f>
        <v>28229</v>
      </c>
      <c r="M4" s="1">
        <f>'IOM - Slovenská pošta'!M4+oversi.gov.sk!M4+'IS DCOM'!M4+'MS SR'!M47</f>
        <v>23349</v>
      </c>
      <c r="N4" s="22">
        <f>'IOM - Slovenská pošta'!N4+oversi.gov.sk!N4+'IS DCOM'!N4+'MS SR'!N47</f>
        <v>21047</v>
      </c>
      <c r="O4" s="10">
        <f>SUM(C4:N4)</f>
        <v>291267</v>
      </c>
      <c r="Q4" s="6">
        <f t="shared" si="1"/>
        <v>-7.209793161671596E-2</v>
      </c>
      <c r="R4" s="6">
        <f t="shared" si="2"/>
        <v>0.33431898826312434</v>
      </c>
      <c r="S4" s="6">
        <f t="shared" si="2"/>
        <v>-0.18519654972554633</v>
      </c>
      <c r="T4" s="6">
        <f t="shared" si="2"/>
        <v>0.16812418929662321</v>
      </c>
      <c r="U4" s="6">
        <f t="shared" si="2"/>
        <v>-6.1897768384855056E-2</v>
      </c>
      <c r="V4" s="6">
        <f t="shared" si="2"/>
        <v>-0.13200198556645915</v>
      </c>
      <c r="W4" s="6">
        <f t="shared" si="2"/>
        <v>-6.3742741509765999E-2</v>
      </c>
      <c r="X4" s="6">
        <f t="shared" si="2"/>
        <v>1.5787248038340529E-2</v>
      </c>
      <c r="Y4" s="6">
        <f t="shared" si="2"/>
        <v>0.30574957213562137</v>
      </c>
      <c r="Z4" s="6">
        <f t="shared" si="2"/>
        <v>-0.17287186935421017</v>
      </c>
      <c r="AA4" s="6">
        <f t="shared" si="2"/>
        <v>-9.8590946079061159E-2</v>
      </c>
      <c r="AC4" s="6">
        <f t="shared" si="3"/>
        <v>8.1334308383716664E-2</v>
      </c>
      <c r="AD4" s="6">
        <f t="shared" si="4"/>
        <v>7.5470272979774572E-2</v>
      </c>
      <c r="AE4" s="6">
        <f t="shared" si="4"/>
        <v>0.10070141828631461</v>
      </c>
      <c r="AF4" s="6">
        <f t="shared" si="4"/>
        <v>8.2051863067220107E-2</v>
      </c>
      <c r="AG4" s="6">
        <f t="shared" si="4"/>
        <v>9.5846766025674032E-2</v>
      </c>
      <c r="AH4" s="6">
        <f t="shared" si="4"/>
        <v>8.9914065101779461E-2</v>
      </c>
      <c r="AI4" s="6">
        <f t="shared" si="4"/>
        <v>7.8045229977992694E-2</v>
      </c>
      <c r="AJ4" s="6">
        <f t="shared" si="4"/>
        <v>7.3070413057435279E-2</v>
      </c>
      <c r="AK4" s="6">
        <f t="shared" si="4"/>
        <v>7.4223993792637E-2</v>
      </c>
      <c r="AL4" s="6">
        <f t="shared" si="4"/>
        <v>9.6917948136932774E-2</v>
      </c>
      <c r="AM4" s="6">
        <f t="shared" si="4"/>
        <v>8.016356126852682E-2</v>
      </c>
      <c r="AN4" s="6">
        <f t="shared" si="4"/>
        <v>7.226015992199597E-2</v>
      </c>
    </row>
    <row r="5" spans="2:40">
      <c r="B5" s="18" t="s">
        <v>16</v>
      </c>
      <c r="C5" s="32">
        <f>'IOM - Slovenská pošta'!C5+oversi.gov.sk!C5+'IS DCOM'!C5</f>
        <v>3316</v>
      </c>
      <c r="D5" s="32">
        <f>'IOM - Slovenská pošta'!D5+oversi.gov.sk!D5+'IS DCOM'!D5</f>
        <v>2875</v>
      </c>
      <c r="E5" s="32">
        <f>'IOM - Slovenská pošta'!E5+oversi.gov.sk!E5+'IS DCOM'!E5</f>
        <v>3525</v>
      </c>
      <c r="F5" s="32">
        <f>'IOM - Slovenská pošta'!F5+oversi.gov.sk!F5+'IS DCOM'!F5</f>
        <v>2647</v>
      </c>
      <c r="G5" s="32">
        <f>'IOM - Slovenská pošta'!G5+oversi.gov.sk!G5+'IS DCOM'!G5</f>
        <v>3509</v>
      </c>
      <c r="H5" s="32">
        <f>'IOM - Slovenská pošta'!H5+oversi.gov.sk!H5+'IS DCOM'!H5</f>
        <v>3183</v>
      </c>
      <c r="I5" s="32">
        <f>'IOM - Slovenská pošta'!I5+oversi.gov.sk!I5+'IS DCOM'!I5</f>
        <v>2935</v>
      </c>
      <c r="J5" s="32">
        <f>'IOM - Slovenská pošta'!J5+oversi.gov.sk!J5+'IS DCOM'!J5</f>
        <v>3036</v>
      </c>
      <c r="K5" s="32">
        <f>'IOM - Slovenská pošta'!K5+oversi.gov.sk!K5+'IS DCOM'!K5</f>
        <v>3139</v>
      </c>
      <c r="L5" s="32">
        <f>'IOM - Slovenská pošta'!L5+oversi.gov.sk!L5+'IS DCOM'!L5</f>
        <v>3357</v>
      </c>
      <c r="M5" s="32">
        <f>'IOM - Slovenská pošta'!M5+oversi.gov.sk!M5+'IS DCOM'!M5</f>
        <v>2973</v>
      </c>
      <c r="N5" s="33">
        <f>'IOM - Slovenská pošta'!N5+oversi.gov.sk!N5+'IS DCOM'!N5</f>
        <v>2271</v>
      </c>
      <c r="O5" s="10">
        <f>SUM(C5:N5)</f>
        <v>36766</v>
      </c>
      <c r="Q5" s="6">
        <f t="shared" si="1"/>
        <v>-0.13299155609167668</v>
      </c>
      <c r="R5" s="6">
        <f t="shared" si="2"/>
        <v>0.22608695652173916</v>
      </c>
      <c r="S5" s="6">
        <f t="shared" si="2"/>
        <v>-0.24907801418439712</v>
      </c>
      <c r="T5" s="6">
        <f t="shared" si="2"/>
        <v>0.32565168114846998</v>
      </c>
      <c r="U5" s="6">
        <f t="shared" si="2"/>
        <v>-9.2903961242519206E-2</v>
      </c>
      <c r="V5" s="6">
        <f t="shared" si="2"/>
        <v>-7.7913917687715939E-2</v>
      </c>
      <c r="W5" s="6">
        <f t="shared" si="2"/>
        <v>3.4412265758092087E-2</v>
      </c>
      <c r="X5" s="6">
        <f t="shared" si="2"/>
        <v>3.3926218708827394E-2</v>
      </c>
      <c r="Y5" s="6">
        <f t="shared" si="2"/>
        <v>6.9448869066581764E-2</v>
      </c>
      <c r="Z5" s="6">
        <f t="shared" si="2"/>
        <v>-0.11438784629133159</v>
      </c>
      <c r="AA5" s="6">
        <f t="shared" si="2"/>
        <v>-0.23612512613521697</v>
      </c>
      <c r="AC5" s="6">
        <f t="shared" si="3"/>
        <v>9.0192025240711529E-2</v>
      </c>
      <c r="AD5" s="6">
        <f t="shared" si="4"/>
        <v>7.8197247456889524E-2</v>
      </c>
      <c r="AE5" s="6">
        <f t="shared" si="4"/>
        <v>9.5876625142794977E-2</v>
      </c>
      <c r="AF5" s="6">
        <f t="shared" si="4"/>
        <v>7.1995865745525758E-2</v>
      </c>
      <c r="AG5" s="6">
        <f t="shared" si="4"/>
        <v>9.5441440461295768E-2</v>
      </c>
      <c r="AH5" s="6">
        <f t="shared" si="4"/>
        <v>8.6574552575749336E-2</v>
      </c>
      <c r="AI5" s="6">
        <f t="shared" si="4"/>
        <v>7.9829190012511556E-2</v>
      </c>
      <c r="AJ5" s="6">
        <f t="shared" si="4"/>
        <v>8.257629331447533E-2</v>
      </c>
      <c r="AK5" s="6">
        <f t="shared" si="4"/>
        <v>8.53777947016265E-2</v>
      </c>
      <c r="AL5" s="6">
        <f t="shared" si="4"/>
        <v>9.1307185987053258E-2</v>
      </c>
      <c r="AM5" s="6">
        <f t="shared" si="4"/>
        <v>8.086275363107219E-2</v>
      </c>
      <c r="AN5" s="6">
        <f t="shared" si="4"/>
        <v>6.1769025730294295E-2</v>
      </c>
    </row>
    <row r="6" spans="2:40">
      <c r="B6" s="18" t="s">
        <v>17</v>
      </c>
      <c r="C6" s="32">
        <f>'IOM - Slovenská pošta'!C6+oversi.gov.sk!C6+'IS DCOM'!C6</f>
        <v>0</v>
      </c>
      <c r="D6" s="32">
        <f>'IOM - Slovenská pošta'!D6+oversi.gov.sk!D6+'IS DCOM'!D6</f>
        <v>0</v>
      </c>
      <c r="E6" s="32">
        <f>'IOM - Slovenská pošta'!E6+oversi.gov.sk!E6+'IS DCOM'!E6</f>
        <v>0</v>
      </c>
      <c r="F6" s="32">
        <f>'IOM - Slovenská pošta'!F6+oversi.gov.sk!F6+'IS DCOM'!F6</f>
        <v>0</v>
      </c>
      <c r="G6" s="32">
        <f>'IOM - Slovenská pošta'!G6+oversi.gov.sk!G6+'IS DCOM'!G6</f>
        <v>0</v>
      </c>
      <c r="H6" s="32">
        <f>'IOM - Slovenská pošta'!H6+oversi.gov.sk!H6+'IS DCOM'!H6</f>
        <v>0</v>
      </c>
      <c r="I6" s="32">
        <f>'IOM - Slovenská pošta'!I6+oversi.gov.sk!I6+'IS DCOM'!I6</f>
        <v>0</v>
      </c>
      <c r="J6" s="32">
        <f>'IOM - Slovenská pošta'!J6+oversi.gov.sk!J6+'IS DCOM'!J6</f>
        <v>0</v>
      </c>
      <c r="K6" s="32">
        <f>'IOM - Slovenská pošta'!K6+oversi.gov.sk!K6+'IS DCOM'!K6</f>
        <v>0</v>
      </c>
      <c r="L6" s="32">
        <f>'IOM - Slovenská pošta'!L6+oversi.gov.sk!L6+'IS DCOM'!L6</f>
        <v>0</v>
      </c>
      <c r="M6" s="32">
        <f>'IOM - Slovenská pošta'!M6+oversi.gov.sk!M6+'IS DCOM'!M6</f>
        <v>0</v>
      </c>
      <c r="N6" s="33">
        <f>'IOM - Slovenská pošta'!N6+oversi.gov.sk!N6+'IS DCOM'!N6</f>
        <v>0</v>
      </c>
      <c r="O6" s="10">
        <f>SUM(C6:N6)</f>
        <v>0</v>
      </c>
      <c r="Q6" s="6" t="e">
        <f t="shared" si="1"/>
        <v>#DIV/0!</v>
      </c>
      <c r="R6" s="6" t="e">
        <f t="shared" si="2"/>
        <v>#DIV/0!</v>
      </c>
      <c r="S6" s="6" t="e">
        <f t="shared" si="2"/>
        <v>#DIV/0!</v>
      </c>
      <c r="T6" s="6" t="e">
        <f t="shared" si="2"/>
        <v>#DIV/0!</v>
      </c>
      <c r="U6" s="6" t="e">
        <f t="shared" si="2"/>
        <v>#DIV/0!</v>
      </c>
      <c r="V6" s="6" t="e">
        <f t="shared" si="2"/>
        <v>#DIV/0!</v>
      </c>
      <c r="W6" s="6" t="e">
        <f t="shared" si="2"/>
        <v>#DIV/0!</v>
      </c>
      <c r="X6" s="6" t="e">
        <f t="shared" si="2"/>
        <v>#DIV/0!</v>
      </c>
      <c r="Y6" s="6" t="e">
        <f t="shared" si="2"/>
        <v>#DIV/0!</v>
      </c>
      <c r="Z6" s="6" t="e">
        <f t="shared" si="2"/>
        <v>#DIV/0!</v>
      </c>
      <c r="AA6" s="6" t="e">
        <f t="shared" si="2"/>
        <v>#DIV/0!</v>
      </c>
      <c r="AC6" s="6" t="e">
        <f t="shared" si="3"/>
        <v>#DIV/0!</v>
      </c>
      <c r="AD6" s="6" t="e">
        <f t="shared" si="4"/>
        <v>#DIV/0!</v>
      </c>
      <c r="AE6" s="6" t="e">
        <f t="shared" si="4"/>
        <v>#DIV/0!</v>
      </c>
      <c r="AF6" s="6" t="e">
        <f t="shared" si="4"/>
        <v>#DIV/0!</v>
      </c>
      <c r="AG6" s="6" t="e">
        <f t="shared" si="4"/>
        <v>#DIV/0!</v>
      </c>
      <c r="AH6" s="6" t="e">
        <f t="shared" si="4"/>
        <v>#DIV/0!</v>
      </c>
      <c r="AI6" s="6" t="e">
        <f t="shared" si="4"/>
        <v>#DIV/0!</v>
      </c>
      <c r="AJ6" s="6" t="e">
        <f t="shared" si="4"/>
        <v>#DIV/0!</v>
      </c>
      <c r="AK6" s="6" t="e">
        <f t="shared" si="4"/>
        <v>#DIV/0!</v>
      </c>
      <c r="AL6" s="6" t="e">
        <f t="shared" si="4"/>
        <v>#DIV/0!</v>
      </c>
      <c r="AM6" s="6" t="e">
        <f t="shared" si="4"/>
        <v>#DIV/0!</v>
      </c>
      <c r="AN6" s="6" t="e">
        <f t="shared" si="4"/>
        <v>#DIV/0!</v>
      </c>
    </row>
    <row r="7" spans="2:40">
      <c r="B7" s="19" t="s">
        <v>18</v>
      </c>
      <c r="C7" s="87">
        <f>'IOM - Slovenská pošta'!C7+oversi.gov.sk!C7+'IS DCOM'!C7</f>
        <v>33436</v>
      </c>
      <c r="D7" s="88">
        <f>'IOM - Slovenská pošta'!D7+oversi.gov.sk!D7+'IS DCOM'!D7</f>
        <v>30430</v>
      </c>
      <c r="E7" s="88">
        <f>'IOM - Slovenská pošta'!E7+oversi.gov.sk!E7+'IS DCOM'!E7</f>
        <v>33417</v>
      </c>
      <c r="F7" s="88">
        <f>'IOM - Slovenská pošta'!F7+oversi.gov.sk!F7+'IS DCOM'!F7</f>
        <v>28718</v>
      </c>
      <c r="G7" s="88">
        <f>'IOM - Slovenská pošta'!G7+oversi.gov.sk!G7+'IS DCOM'!G7</f>
        <v>32969</v>
      </c>
      <c r="H7" s="88">
        <f>'IOM - Slovenská pošta'!H7+oversi.gov.sk!H7+'IS DCOM'!H7</f>
        <v>33424</v>
      </c>
      <c r="I7" s="88">
        <f>'IOM - Slovenská pošta'!I7+oversi.gov.sk!I7+'IS DCOM'!I7</f>
        <v>26900</v>
      </c>
      <c r="J7" s="88">
        <f>'IOM - Slovenská pošta'!J7+oversi.gov.sk!J7+'IS DCOM'!J7</f>
        <v>30553</v>
      </c>
      <c r="K7" s="88">
        <f>'IOM - Slovenská pošta'!K7+oversi.gov.sk!K7+'IS DCOM'!K7</f>
        <v>29168</v>
      </c>
      <c r="L7" s="88">
        <f>'IOM - Slovenská pošta'!L7+oversi.gov.sk!L7+'IS DCOM'!L7</f>
        <v>32019</v>
      </c>
      <c r="M7" s="88">
        <f>'IOM - Slovenská pošta'!M7+oversi.gov.sk!M7+'IS DCOM'!M7</f>
        <v>30591</v>
      </c>
      <c r="N7" s="89">
        <f>'IOM - Slovenská pošta'!N7+oversi.gov.sk!N7+'IS DCOM'!N7</f>
        <v>24610</v>
      </c>
      <c r="O7" s="15">
        <f>SUM(C7:N7)</f>
        <v>366235</v>
      </c>
      <c r="Q7" s="16">
        <f t="shared" si="1"/>
        <v>-8.990309845675315E-2</v>
      </c>
      <c r="R7" s="16">
        <f t="shared" si="2"/>
        <v>9.8159710811698941E-2</v>
      </c>
      <c r="S7" s="16">
        <f t="shared" si="2"/>
        <v>-0.14061705120148427</v>
      </c>
      <c r="T7" s="16">
        <f t="shared" si="2"/>
        <v>0.14802562852566337</v>
      </c>
      <c r="U7" s="16">
        <f t="shared" si="2"/>
        <v>1.3800843216354775E-2</v>
      </c>
      <c r="V7" s="16">
        <f t="shared" si="2"/>
        <v>-0.1951890856869315</v>
      </c>
      <c r="W7" s="16">
        <f t="shared" si="2"/>
        <v>0.13579925650557612</v>
      </c>
      <c r="X7" s="16">
        <f t="shared" si="2"/>
        <v>-4.5331064052629877E-2</v>
      </c>
      <c r="Y7" s="16">
        <f t="shared" si="2"/>
        <v>9.774410312671411E-2</v>
      </c>
      <c r="Z7" s="16">
        <f t="shared" si="2"/>
        <v>-4.4598519628970323E-2</v>
      </c>
      <c r="AA7" s="16">
        <f t="shared" si="2"/>
        <v>-0.19551502075773919</v>
      </c>
      <c r="AC7" s="16">
        <f t="shared" si="3"/>
        <v>9.1296571873250784E-2</v>
      </c>
      <c r="AD7" s="16">
        <f t="shared" si="4"/>
        <v>8.3088727183365865E-2</v>
      </c>
      <c r="AE7" s="16">
        <f t="shared" si="4"/>
        <v>9.1244692615397222E-2</v>
      </c>
      <c r="AF7" s="16">
        <f t="shared" si="4"/>
        <v>7.8414133002034217E-2</v>
      </c>
      <c r="AG7" s="16">
        <f t="shared" si="4"/>
        <v>9.0021434324955282E-2</v>
      </c>
      <c r="AH7" s="16">
        <f t="shared" si="4"/>
        <v>9.1263806026185376E-2</v>
      </c>
      <c r="AI7" s="16">
        <f t="shared" si="4"/>
        <v>7.3450107171624771E-2</v>
      </c>
      <c r="AJ7" s="16">
        <f t="shared" si="4"/>
        <v>8.3424577115786311E-2</v>
      </c>
      <c r="AK7" s="16">
        <f t="shared" si="4"/>
        <v>7.9642852266987044E-2</v>
      </c>
      <c r="AL7" s="16">
        <f t="shared" si="4"/>
        <v>8.7427471432277096E-2</v>
      </c>
      <c r="AM7" s="16">
        <f t="shared" si="4"/>
        <v>8.3528335631493436E-2</v>
      </c>
      <c r="AN7" s="16">
        <f t="shared" si="4"/>
        <v>6.7197291356642597E-2</v>
      </c>
    </row>
    <row r="8" spans="2:40">
      <c r="B8" s="42"/>
      <c r="C8" s="43">
        <f>SUM(C3:C7)</f>
        <v>60442</v>
      </c>
      <c r="D8" s="43">
        <f t="shared" ref="D8:N8" si="5">SUM(D3:D7)</f>
        <v>55287</v>
      </c>
      <c r="E8" s="43">
        <f t="shared" si="5"/>
        <v>66273</v>
      </c>
      <c r="F8" s="43">
        <f t="shared" si="5"/>
        <v>55264</v>
      </c>
      <c r="G8" s="43">
        <f t="shared" si="5"/>
        <v>64395</v>
      </c>
      <c r="H8" s="43">
        <f t="shared" si="5"/>
        <v>62796</v>
      </c>
      <c r="I8" s="43">
        <f t="shared" si="5"/>
        <v>52567</v>
      </c>
      <c r="J8" s="43">
        <f t="shared" si="5"/>
        <v>54872</v>
      </c>
      <c r="K8" s="43">
        <f t="shared" si="5"/>
        <v>53926</v>
      </c>
      <c r="L8" s="43">
        <f t="shared" si="5"/>
        <v>63605</v>
      </c>
      <c r="M8" s="43">
        <f t="shared" si="5"/>
        <v>56913</v>
      </c>
      <c r="N8" s="76">
        <f t="shared" si="5"/>
        <v>47928</v>
      </c>
      <c r="O8" s="43">
        <f>SUM(O4:O7)</f>
        <v>694268</v>
      </c>
      <c r="Q8" s="16">
        <f t="shared" si="1"/>
        <v>-8.5288375632838087E-2</v>
      </c>
      <c r="R8" s="16">
        <f t="shared" si="2"/>
        <v>0.19870855716533731</v>
      </c>
      <c r="S8" s="16">
        <f t="shared" si="2"/>
        <v>-0.16611591447497476</v>
      </c>
      <c r="T8" s="16">
        <f t="shared" si="2"/>
        <v>0.16522510133178914</v>
      </c>
      <c r="U8" s="16">
        <f t="shared" si="2"/>
        <v>-2.4831120428604692E-2</v>
      </c>
      <c r="V8" s="16">
        <f t="shared" si="2"/>
        <v>-0.16289254092617367</v>
      </c>
      <c r="W8" s="16">
        <f t="shared" si="2"/>
        <v>4.3848802480643823E-2</v>
      </c>
      <c r="X8" s="16">
        <f t="shared" si="2"/>
        <v>-1.7240122466831931E-2</v>
      </c>
      <c r="Y8" s="16">
        <f t="shared" si="2"/>
        <v>0.17948670400178024</v>
      </c>
      <c r="Z8" s="16">
        <f t="shared" si="2"/>
        <v>-0.10521185441396119</v>
      </c>
      <c r="AA8" s="16">
        <f t="shared" si="2"/>
        <v>-0.15787254230140746</v>
      </c>
      <c r="AC8" s="16">
        <f t="shared" si="3"/>
        <v>8.705859984904965E-2</v>
      </c>
      <c r="AD8" s="16">
        <f t="shared" si="4"/>
        <v>7.9633513283054957E-2</v>
      </c>
      <c r="AE8" s="16">
        <f t="shared" si="4"/>
        <v>9.5457373809537532E-2</v>
      </c>
      <c r="AF8" s="16">
        <f t="shared" si="4"/>
        <v>7.9600384865786702E-2</v>
      </c>
      <c r="AG8" s="16">
        <f t="shared" si="4"/>
        <v>9.2752366521285726E-2</v>
      </c>
      <c r="AH8" s="16">
        <f t="shared" si="4"/>
        <v>9.0449221338157595E-2</v>
      </c>
      <c r="AI8" s="16">
        <f t="shared" si="4"/>
        <v>7.5715717849591219E-2</v>
      </c>
      <c r="AJ8" s="16">
        <f t="shared" si="4"/>
        <v>7.9035761406258107E-2</v>
      </c>
      <c r="AK8" s="16">
        <f t="shared" si="4"/>
        <v>7.767317520035491E-2</v>
      </c>
      <c r="AL8" s="16">
        <f t="shared" si="4"/>
        <v>9.1614477406419426E-2</v>
      </c>
      <c r="AM8" s="16">
        <f t="shared" si="4"/>
        <v>8.1975548347324081E-2</v>
      </c>
      <c r="AN8" s="16">
        <f t="shared" si="4"/>
        <v>6.9033860123180094E-2</v>
      </c>
    </row>
    <row r="9" spans="2:40">
      <c r="B9" s="4"/>
      <c r="R9" s="1"/>
    </row>
    <row r="10" spans="2:40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95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>CONCATENATE(LEFT(D10,2),"/",LEFT(C10,2))</f>
        <v>02/01</v>
      </c>
      <c r="R10" s="46" t="str">
        <f t="shared" ref="R10:AA10" si="6">CONCATENATE(LEFT(E10,2),"/",LEFT(D10,2))</f>
        <v>03/02</v>
      </c>
      <c r="S10" s="46" t="str">
        <f t="shared" si="6"/>
        <v>04/03</v>
      </c>
      <c r="T10" s="46" t="str">
        <f t="shared" si="6"/>
        <v>05/04</v>
      </c>
      <c r="U10" s="46" t="str">
        <f t="shared" si="6"/>
        <v>06/05</v>
      </c>
      <c r="V10" s="46" t="str">
        <f t="shared" si="6"/>
        <v>07/06</v>
      </c>
      <c r="W10" s="46" t="str">
        <f t="shared" si="6"/>
        <v>08/07</v>
      </c>
      <c r="X10" s="46" t="str">
        <f t="shared" si="6"/>
        <v>09/08</v>
      </c>
      <c r="Y10" s="46" t="str">
        <f t="shared" si="6"/>
        <v>10/09</v>
      </c>
      <c r="Z10" s="46" t="str">
        <f t="shared" si="6"/>
        <v>11/10</v>
      </c>
      <c r="AA10" s="46" t="str">
        <f t="shared" si="6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</row>
    <row r="11" spans="2:40" s="3" customFormat="1">
      <c r="B11" s="31" t="s">
        <v>14</v>
      </c>
      <c r="C11" s="32">
        <f>'IOM - Slovenská pošta'!C11+oversi.gov.sk!C11+'IS DCOM'!C11</f>
        <v>0</v>
      </c>
      <c r="D11" s="32">
        <f>'IOM - Slovenská pošta'!D11+oversi.gov.sk!D11+'IS DCOM'!D11</f>
        <v>0</v>
      </c>
      <c r="E11" s="32">
        <f>'IOM - Slovenská pošta'!E11+oversi.gov.sk!E11+'IS DCOM'!E11</f>
        <v>0</v>
      </c>
      <c r="F11" s="32">
        <f>'IOM - Slovenská pošta'!F11+oversi.gov.sk!F11+'IS DCOM'!F11</f>
        <v>0</v>
      </c>
      <c r="G11" s="32">
        <f>'IOM - Slovenská pošta'!G11+oversi.gov.sk!G11+'IS DCOM'!G11</f>
        <v>0</v>
      </c>
      <c r="H11" s="32">
        <f>'IOM - Slovenská pošta'!H11+oversi.gov.sk!H11+'IS DCOM'!H11</f>
        <v>0</v>
      </c>
      <c r="I11" s="32">
        <f>'IOM - Slovenská pošta'!I11+oversi.gov.sk!I11+'IS DCOM'!I11</f>
        <v>0</v>
      </c>
      <c r="J11" s="32">
        <f>'IOM - Slovenská pošta'!J11+oversi.gov.sk!J11+'IS DCOM'!J11</f>
        <v>0</v>
      </c>
      <c r="K11" s="32">
        <f>'IOM - Slovenská pošta'!K11+oversi.gov.sk!K11+'IS DCOM'!K11</f>
        <v>0</v>
      </c>
      <c r="L11" s="32">
        <f>'IOM - Slovenská pošta'!L11+oversi.gov.sk!L11+'IS DCOM'!L11</f>
        <v>0</v>
      </c>
      <c r="M11" s="32">
        <f>'IOM - Slovenská pošta'!M11+oversi.gov.sk!M11+'IS DCOM'!M11</f>
        <v>0</v>
      </c>
      <c r="N11" s="33">
        <f>'IOM - Slovenská pošta'!N11+oversi.gov.sk!N11+'IS DCOM'!N11</f>
        <v>0</v>
      </c>
      <c r="O11" s="10">
        <f>SUM(C11:N11)</f>
        <v>0</v>
      </c>
      <c r="P11"/>
      <c r="Q11" s="6" t="e">
        <f t="shared" ref="Q11:Q16" si="7">(D11/C11)-1</f>
        <v>#DIV/0!</v>
      </c>
      <c r="R11" s="6" t="e">
        <f t="shared" ref="R11:AA16" si="8">(E11/D11)-1</f>
        <v>#DIV/0!</v>
      </c>
      <c r="S11" s="6" t="e">
        <f t="shared" si="8"/>
        <v>#DIV/0!</v>
      </c>
      <c r="T11" s="6" t="e">
        <f t="shared" si="8"/>
        <v>#DIV/0!</v>
      </c>
      <c r="U11" s="6" t="e">
        <f t="shared" si="8"/>
        <v>#DIV/0!</v>
      </c>
      <c r="V11" s="6" t="e">
        <f t="shared" si="8"/>
        <v>#DIV/0!</v>
      </c>
      <c r="W11" s="27" t="e">
        <f t="shared" si="8"/>
        <v>#DIV/0!</v>
      </c>
      <c r="X11" s="27" t="e">
        <f t="shared" si="8"/>
        <v>#DIV/0!</v>
      </c>
      <c r="Y11" s="27" t="e">
        <f t="shared" si="8"/>
        <v>#DIV/0!</v>
      </c>
      <c r="Z11" s="27" t="e">
        <f t="shared" si="8"/>
        <v>#DIV/0!</v>
      </c>
      <c r="AA11" s="27" t="e">
        <f t="shared" si="8"/>
        <v>#DIV/0!</v>
      </c>
      <c r="AB11" s="271"/>
      <c r="AC11" s="6" t="e">
        <f t="shared" ref="AC11:AC16" si="9">C11/$O11</f>
        <v>#DIV/0!</v>
      </c>
      <c r="AD11" s="6" t="e">
        <f t="shared" ref="AD11:AN16" si="10">D11/$O11</f>
        <v>#DIV/0!</v>
      </c>
      <c r="AE11" s="6" t="e">
        <f t="shared" si="10"/>
        <v>#DIV/0!</v>
      </c>
      <c r="AF11" s="6" t="e">
        <f t="shared" si="10"/>
        <v>#DIV/0!</v>
      </c>
      <c r="AG11" s="6" t="e">
        <f t="shared" si="10"/>
        <v>#DIV/0!</v>
      </c>
      <c r="AH11" s="6" t="e">
        <f t="shared" si="10"/>
        <v>#DIV/0!</v>
      </c>
      <c r="AI11" s="6" t="e">
        <f t="shared" si="10"/>
        <v>#DIV/0!</v>
      </c>
      <c r="AJ11" s="27" t="e">
        <f t="shared" si="10"/>
        <v>#DIV/0!</v>
      </c>
      <c r="AK11" s="27" t="e">
        <f t="shared" si="10"/>
        <v>#DIV/0!</v>
      </c>
      <c r="AL11" s="27" t="e">
        <f t="shared" si="10"/>
        <v>#DIV/0!</v>
      </c>
      <c r="AM11" s="27" t="e">
        <f t="shared" si="10"/>
        <v>#DIV/0!</v>
      </c>
      <c r="AN11" s="27" t="e">
        <f t="shared" si="10"/>
        <v>#DIV/0!</v>
      </c>
    </row>
    <row r="12" spans="2:40">
      <c r="B12" s="17" t="s">
        <v>15</v>
      </c>
      <c r="C12" s="1">
        <f>'IOM - Slovenská pošta'!C12+oversi.gov.sk!C12+'IS DCOM'!C12+'MS SR'!P47</f>
        <v>27876</v>
      </c>
      <c r="D12" s="1">
        <f>'IOM - Slovenská pošta'!D12+oversi.gov.sk!D12+'IS DCOM'!D12+'MS SR'!Q47</f>
        <v>27321</v>
      </c>
      <c r="E12" s="1">
        <f>'IOM - Slovenská pošta'!E12+oversi.gov.sk!E12+'IS DCOM'!E12+'MS SR'!R47</f>
        <v>34695</v>
      </c>
      <c r="F12" s="1">
        <f>'IOM - Slovenská pošta'!F12+oversi.gov.sk!F12+'IS DCOM'!F12+'MS SR'!S47</f>
        <v>42282</v>
      </c>
      <c r="G12" s="1">
        <f>'IOM - Slovenská pošta'!G12+oversi.gov.sk!G12+'IS DCOM'!G12+'MS SR'!T47</f>
        <v>33486</v>
      </c>
      <c r="H12" s="1">
        <f>'IOM - Slovenská pošta'!H12+oversi.gov.sk!H12+'IS DCOM'!H12+'MS SR'!U47</f>
        <v>28021</v>
      </c>
      <c r="I12" s="1">
        <f>'IOM - Slovenská pošta'!I12+oversi.gov.sk!I12+'IS DCOM'!I12+'MS SR'!V47</f>
        <v>25287</v>
      </c>
      <c r="J12" s="1">
        <f>'IOM - Slovenská pošta'!J12+oversi.gov.sk!J12+'IS DCOM'!J12+'MS SR'!W47</f>
        <v>22737</v>
      </c>
      <c r="K12" s="1">
        <f>'IOM - Slovenská pošta'!K12+oversi.gov.sk!K12+'IS DCOM'!K12+'MS SR'!X47</f>
        <v>28315</v>
      </c>
      <c r="L12" s="1">
        <f>'IOM - Slovenská pošta'!L12+oversi.gov.sk!L12+'IS DCOM'!L12+'MS SR'!Y47</f>
        <v>35202</v>
      </c>
      <c r="M12" s="1">
        <f>'IOM - Slovenská pošta'!M12+oversi.gov.sk!M12+'IS DCOM'!M12+'MS SR'!Z47</f>
        <v>31468</v>
      </c>
      <c r="N12" s="22">
        <f>'IOM - Slovenská pošta'!N12+oversi.gov.sk!N12+'IS DCOM'!N12+'MS SR'!AA47</f>
        <v>31627</v>
      </c>
      <c r="O12" s="10">
        <f>SUM(C12:N12)</f>
        <v>368317</v>
      </c>
      <c r="Q12" s="6">
        <f t="shared" si="7"/>
        <v>-1.9909599655617782E-2</v>
      </c>
      <c r="R12" s="6">
        <f t="shared" si="8"/>
        <v>0.269902272976831</v>
      </c>
      <c r="S12" s="6">
        <f t="shared" si="8"/>
        <v>0.21867704280155631</v>
      </c>
      <c r="T12" s="6">
        <f t="shared" si="8"/>
        <v>-0.20803178657584787</v>
      </c>
      <c r="U12" s="6">
        <f t="shared" si="8"/>
        <v>-0.16320253240160065</v>
      </c>
      <c r="V12" s="6">
        <f t="shared" si="8"/>
        <v>-9.756967988294496E-2</v>
      </c>
      <c r="W12" s="27">
        <f t="shared" si="8"/>
        <v>-0.10084233005101439</v>
      </c>
      <c r="X12" s="27">
        <f t="shared" si="8"/>
        <v>0.24532700004398111</v>
      </c>
      <c r="Y12" s="27">
        <f t="shared" si="8"/>
        <v>0.24322797104008487</v>
      </c>
      <c r="Z12" s="27">
        <f t="shared" si="8"/>
        <v>-0.1060735185500824</v>
      </c>
      <c r="AA12" s="27">
        <f t="shared" si="8"/>
        <v>5.0527520020338113E-3</v>
      </c>
      <c r="AC12" s="6">
        <f t="shared" si="9"/>
        <v>7.5684804122535754E-2</v>
      </c>
      <c r="AD12" s="6">
        <f t="shared" si="10"/>
        <v>7.4177949972442217E-2</v>
      </c>
      <c r="AE12" s="6">
        <f t="shared" si="10"/>
        <v>9.4198747274766029E-2</v>
      </c>
      <c r="AF12" s="6">
        <f t="shared" si="10"/>
        <v>0.11479785076442303</v>
      </c>
      <c r="AG12" s="6">
        <f t="shared" si="10"/>
        <v>9.091624877483255E-2</v>
      </c>
      <c r="AH12" s="6">
        <f t="shared" si="10"/>
        <v>7.6078486738325957E-2</v>
      </c>
      <c r="AI12" s="6">
        <f t="shared" si="10"/>
        <v>6.8655533141288624E-2</v>
      </c>
      <c r="AJ12" s="27">
        <f t="shared" si="10"/>
        <v>6.1732149208426436E-2</v>
      </c>
      <c r="AK12" s="27">
        <f t="shared" si="10"/>
        <v>7.6876712179997128E-2</v>
      </c>
      <c r="AL12" s="27">
        <f t="shared" si="10"/>
        <v>9.5575278903770391E-2</v>
      </c>
      <c r="AM12" s="27">
        <f t="shared" si="10"/>
        <v>8.5437272784042007E-2</v>
      </c>
      <c r="AN12" s="27">
        <f t="shared" si="10"/>
        <v>8.5868966135149882E-2</v>
      </c>
    </row>
    <row r="13" spans="2:40">
      <c r="B13" s="18" t="s">
        <v>16</v>
      </c>
      <c r="C13" s="32">
        <f>'IOM - Slovenská pošta'!C13+oversi.gov.sk!C13+'IS DCOM'!C13</f>
        <v>3651</v>
      </c>
      <c r="D13" s="32">
        <f>'IOM - Slovenská pošta'!D13+oversi.gov.sk!D13+'IS DCOM'!D13</f>
        <v>2929</v>
      </c>
      <c r="E13" s="32">
        <f>'IOM - Slovenská pošta'!E13+oversi.gov.sk!E13+'IS DCOM'!E13</f>
        <v>3084</v>
      </c>
      <c r="F13" s="32">
        <f>'IOM - Slovenská pošta'!F13+oversi.gov.sk!F13+'IS DCOM'!F13</f>
        <v>3147</v>
      </c>
      <c r="G13" s="32">
        <f>'IOM - Slovenská pošta'!G13+oversi.gov.sk!G13+'IS DCOM'!G13</f>
        <v>2953</v>
      </c>
      <c r="H13" s="32">
        <f>'IOM - Slovenská pošta'!H13+oversi.gov.sk!H13+'IS DCOM'!H13</f>
        <v>2820</v>
      </c>
      <c r="I13" s="32">
        <f>'IOM - Slovenská pošta'!I13+oversi.gov.sk!I13+'IS DCOM'!I13</f>
        <v>2626</v>
      </c>
      <c r="J13" s="32">
        <f>'IOM - Slovenská pošta'!J13+oversi.gov.sk!J13+'IS DCOM'!J13</f>
        <v>2851</v>
      </c>
      <c r="K13" s="32">
        <f>'IOM - Slovenská pošta'!K13+oversi.gov.sk!K13+'IS DCOM'!K13</f>
        <v>5523</v>
      </c>
      <c r="L13" s="32">
        <f>'IOM - Slovenská pošta'!L13+oversi.gov.sk!L13+'IS DCOM'!L13</f>
        <v>8351</v>
      </c>
      <c r="M13" s="32">
        <f>'IOM - Slovenská pošta'!M13+oversi.gov.sk!M13+'IS DCOM'!M13</f>
        <v>8055</v>
      </c>
      <c r="N13" s="33">
        <f>'IOM - Slovenská pošta'!N13+oversi.gov.sk!N13+'IS DCOM'!N13</f>
        <v>5694</v>
      </c>
      <c r="O13" s="10">
        <f>SUM(C13:N13)</f>
        <v>51684</v>
      </c>
      <c r="Q13" s="6">
        <f t="shared" si="7"/>
        <v>-0.19775403998904406</v>
      </c>
      <c r="R13" s="6">
        <f t="shared" si="8"/>
        <v>5.2919085011949418E-2</v>
      </c>
      <c r="S13" s="6">
        <f t="shared" si="8"/>
        <v>2.0428015564202262E-2</v>
      </c>
      <c r="T13" s="6">
        <f t="shared" si="8"/>
        <v>-6.1646012074992096E-2</v>
      </c>
      <c r="U13" s="6">
        <f t="shared" si="8"/>
        <v>-4.5038943447341717E-2</v>
      </c>
      <c r="V13" s="6">
        <f t="shared" si="8"/>
        <v>-6.8794326241134796E-2</v>
      </c>
      <c r="W13" s="27">
        <f t="shared" si="8"/>
        <v>8.5681645087585689E-2</v>
      </c>
      <c r="X13" s="27">
        <f t="shared" si="8"/>
        <v>0.93721501227639425</v>
      </c>
      <c r="Y13" s="27">
        <f t="shared" si="8"/>
        <v>0.5120405576679341</v>
      </c>
      <c r="Z13" s="27">
        <f t="shared" si="8"/>
        <v>-3.5444856903364852E-2</v>
      </c>
      <c r="AA13" s="27">
        <f t="shared" si="8"/>
        <v>-0.29310986964618246</v>
      </c>
      <c r="AC13" s="6">
        <f t="shared" si="9"/>
        <v>7.0640817274204779E-2</v>
      </c>
      <c r="AD13" s="6">
        <f t="shared" si="10"/>
        <v>5.6671310270102936E-2</v>
      </c>
      <c r="AE13" s="6">
        <f t="shared" si="10"/>
        <v>5.9670304156025075E-2</v>
      </c>
      <c r="AF13" s="6">
        <f t="shared" si="10"/>
        <v>6.088925005804504E-2</v>
      </c>
      <c r="AG13" s="6">
        <f t="shared" si="10"/>
        <v>5.7135670613729587E-2</v>
      </c>
      <c r="AH13" s="6">
        <f t="shared" si="10"/>
        <v>5.4562340376131876E-2</v>
      </c>
      <c r="AI13" s="6">
        <f t="shared" si="10"/>
        <v>5.0808760931816424E-2</v>
      </c>
      <c r="AJ13" s="27">
        <f t="shared" si="10"/>
        <v>5.516213915331631E-2</v>
      </c>
      <c r="AK13" s="27">
        <f t="shared" si="10"/>
        <v>0.10686092407708382</v>
      </c>
      <c r="AL13" s="27">
        <f t="shared" si="10"/>
        <v>0.16157805123442459</v>
      </c>
      <c r="AM13" s="27">
        <f t="shared" si="10"/>
        <v>0.15585094032969585</v>
      </c>
      <c r="AN13" s="27">
        <f t="shared" si="10"/>
        <v>0.11016949152542373</v>
      </c>
    </row>
    <row r="14" spans="2:40">
      <c r="B14" s="18" t="s">
        <v>17</v>
      </c>
      <c r="C14" s="32">
        <f>'IOM - Slovenská pošta'!C14+oversi.gov.sk!C14+'IS DCOM'!C14</f>
        <v>0</v>
      </c>
      <c r="D14" s="32">
        <f>'IOM - Slovenská pošta'!D14+oversi.gov.sk!D14+'IS DCOM'!D14</f>
        <v>0</v>
      </c>
      <c r="E14" s="32">
        <f>'IOM - Slovenská pošta'!E14+oversi.gov.sk!E14+'IS DCOM'!E14</f>
        <v>0</v>
      </c>
      <c r="F14" s="32">
        <f>'IOM - Slovenská pošta'!F14+oversi.gov.sk!F14+'IS DCOM'!F14</f>
        <v>0</v>
      </c>
      <c r="G14" s="32">
        <f>'IOM - Slovenská pošta'!G14+oversi.gov.sk!G14+'IS DCOM'!G14</f>
        <v>0</v>
      </c>
      <c r="H14" s="32">
        <f>'IOM - Slovenská pošta'!H14+oversi.gov.sk!H14+'IS DCOM'!H14</f>
        <v>0</v>
      </c>
      <c r="I14" s="32">
        <f>'IOM - Slovenská pošta'!I14+oversi.gov.sk!I14+'IS DCOM'!I14</f>
        <v>0</v>
      </c>
      <c r="J14" s="32">
        <f>'IOM - Slovenská pošta'!J14+oversi.gov.sk!J14+'IS DCOM'!J14</f>
        <v>0</v>
      </c>
      <c r="K14" s="32">
        <f>'IOM - Slovenská pošta'!K14+oversi.gov.sk!K14+'IS DCOM'!K14</f>
        <v>0</v>
      </c>
      <c r="L14" s="32">
        <f>'IOM - Slovenská pošta'!L14+oversi.gov.sk!L14+'IS DCOM'!L14</f>
        <v>0</v>
      </c>
      <c r="M14" s="32">
        <f>'IOM - Slovenská pošta'!M14+oversi.gov.sk!M14+'IS DCOM'!M14</f>
        <v>123</v>
      </c>
      <c r="N14" s="33">
        <f>'IOM - Slovenská pošta'!N14+oversi.gov.sk!N14+'IS DCOM'!N14</f>
        <v>623</v>
      </c>
      <c r="O14" s="10">
        <f>SUM(C14:N14)</f>
        <v>746</v>
      </c>
      <c r="Q14" s="6" t="e">
        <f t="shared" si="7"/>
        <v>#DIV/0!</v>
      </c>
      <c r="R14" s="6" t="e">
        <f t="shared" si="8"/>
        <v>#DIV/0!</v>
      </c>
      <c r="S14" s="6" t="e">
        <f t="shared" si="8"/>
        <v>#DIV/0!</v>
      </c>
      <c r="T14" s="6" t="e">
        <f t="shared" si="8"/>
        <v>#DIV/0!</v>
      </c>
      <c r="U14" s="6" t="e">
        <f t="shared" si="8"/>
        <v>#DIV/0!</v>
      </c>
      <c r="V14" s="6" t="e">
        <f t="shared" si="8"/>
        <v>#DIV/0!</v>
      </c>
      <c r="W14" s="27" t="e">
        <f t="shared" si="8"/>
        <v>#DIV/0!</v>
      </c>
      <c r="X14" s="27" t="e">
        <f t="shared" si="8"/>
        <v>#DIV/0!</v>
      </c>
      <c r="Y14" s="27" t="e">
        <f t="shared" si="8"/>
        <v>#DIV/0!</v>
      </c>
      <c r="Z14" s="27" t="e">
        <f t="shared" si="8"/>
        <v>#DIV/0!</v>
      </c>
      <c r="AA14" s="27">
        <f t="shared" si="8"/>
        <v>4.0650406504065044</v>
      </c>
      <c r="AC14" s="6">
        <f t="shared" si="9"/>
        <v>0</v>
      </c>
      <c r="AD14" s="6">
        <f t="shared" si="10"/>
        <v>0</v>
      </c>
      <c r="AE14" s="6">
        <f t="shared" si="10"/>
        <v>0</v>
      </c>
      <c r="AF14" s="6">
        <f t="shared" si="10"/>
        <v>0</v>
      </c>
      <c r="AG14" s="6">
        <f t="shared" si="10"/>
        <v>0</v>
      </c>
      <c r="AH14" s="6">
        <f t="shared" si="10"/>
        <v>0</v>
      </c>
      <c r="AI14" s="6">
        <f t="shared" si="10"/>
        <v>0</v>
      </c>
      <c r="AJ14" s="27">
        <f t="shared" si="10"/>
        <v>0</v>
      </c>
      <c r="AK14" s="27">
        <f t="shared" si="10"/>
        <v>0</v>
      </c>
      <c r="AL14" s="27">
        <f t="shared" si="10"/>
        <v>0</v>
      </c>
      <c r="AM14" s="27">
        <f t="shared" si="10"/>
        <v>0.16487935656836461</v>
      </c>
      <c r="AN14" s="27">
        <f t="shared" si="10"/>
        <v>0.83512064343163539</v>
      </c>
    </row>
    <row r="15" spans="2:40">
      <c r="B15" s="19" t="s">
        <v>18</v>
      </c>
      <c r="C15" s="87">
        <f>'IOM - Slovenská pošta'!C15+oversi.gov.sk!C15+'IS DCOM'!C15</f>
        <v>31217</v>
      </c>
      <c r="D15" s="88">
        <f>'IOM - Slovenská pošta'!D15+oversi.gov.sk!D15+'IS DCOM'!D15</f>
        <v>28740</v>
      </c>
      <c r="E15" s="88">
        <f>'IOM - Slovenská pošta'!E15+oversi.gov.sk!E15+'IS DCOM'!E15</f>
        <v>26687</v>
      </c>
      <c r="F15" s="88">
        <f>'IOM - Slovenská pošta'!F15+oversi.gov.sk!F15+'IS DCOM'!F15</f>
        <v>25047</v>
      </c>
      <c r="G15" s="88">
        <f>'IOM - Slovenská pošta'!G15+oversi.gov.sk!G15+'IS DCOM'!G15</f>
        <v>23243</v>
      </c>
      <c r="H15" s="88">
        <f>'IOM - Slovenská pošta'!H15+oversi.gov.sk!H15+'IS DCOM'!H15</f>
        <v>25780</v>
      </c>
      <c r="I15" s="88">
        <f>'IOM - Slovenská pošta'!I15+oversi.gov.sk!I15+'IS DCOM'!I15</f>
        <v>22340</v>
      </c>
      <c r="J15" s="88">
        <f>'IOM - Slovenská pošta'!J15+oversi.gov.sk!J15+'IS DCOM'!J15</f>
        <v>27889</v>
      </c>
      <c r="K15" s="88">
        <f>'IOM - Slovenská pošta'!K15+oversi.gov.sk!K15+'IS DCOM'!K15</f>
        <v>27295</v>
      </c>
      <c r="L15" s="88">
        <f>'IOM - Slovenská pošta'!L15+oversi.gov.sk!L15+'IS DCOM'!L15</f>
        <v>26895</v>
      </c>
      <c r="M15" s="88">
        <f>'IOM - Slovenská pošta'!M15+oversi.gov.sk!M15+'IS DCOM'!M15</f>
        <v>24480</v>
      </c>
      <c r="N15" s="89">
        <f>'IOM - Slovenská pošta'!N15+oversi.gov.sk!N15+'IS DCOM'!N15</f>
        <v>18781</v>
      </c>
      <c r="O15" s="15">
        <f>SUM(C15:N15)</f>
        <v>308394</v>
      </c>
      <c r="Q15" s="16">
        <f t="shared" si="7"/>
        <v>-7.9347791267578516E-2</v>
      </c>
      <c r="R15" s="16">
        <f t="shared" si="8"/>
        <v>-7.1433542101600578E-2</v>
      </c>
      <c r="S15" s="16">
        <f t="shared" si="8"/>
        <v>-6.1453141979240788E-2</v>
      </c>
      <c r="T15" s="16">
        <f t="shared" si="8"/>
        <v>-7.2024593763724165E-2</v>
      </c>
      <c r="U15" s="16">
        <f t="shared" si="8"/>
        <v>0.10915114227939604</v>
      </c>
      <c r="V15" s="16">
        <f t="shared" si="8"/>
        <v>-0.13343677269200926</v>
      </c>
      <c r="W15" s="28">
        <f t="shared" si="8"/>
        <v>0.24838854073410932</v>
      </c>
      <c r="X15" s="28">
        <f t="shared" si="8"/>
        <v>-2.1298719925418652E-2</v>
      </c>
      <c r="Y15" s="28">
        <f t="shared" si="8"/>
        <v>-1.4654698662758703E-2</v>
      </c>
      <c r="Z15" s="28">
        <f t="shared" si="8"/>
        <v>-8.9793641940881241E-2</v>
      </c>
      <c r="AA15" s="28">
        <f t="shared" si="8"/>
        <v>-0.2328022875816993</v>
      </c>
      <c r="AC15" s="16">
        <f t="shared" si="9"/>
        <v>0.10122440773815314</v>
      </c>
      <c r="AD15" s="16">
        <f t="shared" si="10"/>
        <v>9.3192474561761898E-2</v>
      </c>
      <c r="AE15" s="16">
        <f t="shared" si="10"/>
        <v>8.653540600660195E-2</v>
      </c>
      <c r="AF15" s="16">
        <f t="shared" si="10"/>
        <v>8.1217533415046991E-2</v>
      </c>
      <c r="AG15" s="16">
        <f t="shared" si="10"/>
        <v>7.5367873564336524E-2</v>
      </c>
      <c r="AH15" s="16">
        <f t="shared" si="10"/>
        <v>8.3594363055052953E-2</v>
      </c>
      <c r="AI15" s="16">
        <f t="shared" si="10"/>
        <v>7.2439801033742549E-2</v>
      </c>
      <c r="AJ15" s="28">
        <f t="shared" si="10"/>
        <v>9.0433017503583082E-2</v>
      </c>
      <c r="AK15" s="28">
        <f t="shared" si="10"/>
        <v>8.8506909991763777E-2</v>
      </c>
      <c r="AL15" s="28">
        <f t="shared" si="10"/>
        <v>8.7209867896262575E-2</v>
      </c>
      <c r="AM15" s="28">
        <f t="shared" si="10"/>
        <v>7.9378976244674021E-2</v>
      </c>
      <c r="AN15" s="28">
        <f t="shared" si="10"/>
        <v>6.0899368989020541E-2</v>
      </c>
    </row>
    <row r="16" spans="2:40">
      <c r="B16" s="18"/>
      <c r="C16" s="10">
        <f>SUM(C11:C15)</f>
        <v>62744</v>
      </c>
      <c r="D16" s="10">
        <f t="shared" ref="D16:N16" si="11">SUM(D11:D15)</f>
        <v>58990</v>
      </c>
      <c r="E16" s="10">
        <f t="shared" si="11"/>
        <v>64466</v>
      </c>
      <c r="F16" s="10">
        <f t="shared" si="11"/>
        <v>70476</v>
      </c>
      <c r="G16" s="10">
        <f t="shared" si="11"/>
        <v>59682</v>
      </c>
      <c r="H16" s="10">
        <f t="shared" si="11"/>
        <v>56621</v>
      </c>
      <c r="I16" s="10">
        <f t="shared" si="11"/>
        <v>50253</v>
      </c>
      <c r="J16" s="96">
        <f t="shared" si="11"/>
        <v>53477</v>
      </c>
      <c r="K16" s="26">
        <f t="shared" si="11"/>
        <v>61133</v>
      </c>
      <c r="L16" s="26">
        <f t="shared" si="11"/>
        <v>70448</v>
      </c>
      <c r="M16" s="26">
        <f t="shared" si="11"/>
        <v>64126</v>
      </c>
      <c r="N16" s="78">
        <f t="shared" si="11"/>
        <v>56725</v>
      </c>
      <c r="O16" s="10">
        <f>SUM(O12:O15)</f>
        <v>729141</v>
      </c>
      <c r="Q16" s="16">
        <f t="shared" si="7"/>
        <v>-5.9830422032385533E-2</v>
      </c>
      <c r="R16" s="16">
        <f t="shared" si="8"/>
        <v>9.2829293100525456E-2</v>
      </c>
      <c r="S16" s="16">
        <f t="shared" si="8"/>
        <v>9.3227437719107797E-2</v>
      </c>
      <c r="T16" s="16">
        <f t="shared" si="8"/>
        <v>-0.15315852205005964</v>
      </c>
      <c r="U16" s="16">
        <f t="shared" si="8"/>
        <v>-5.1288495693844083E-2</v>
      </c>
      <c r="V16" s="16">
        <f t="shared" si="8"/>
        <v>-0.11246710584412145</v>
      </c>
      <c r="W16" s="28">
        <f t="shared" si="8"/>
        <v>6.4155373808528759E-2</v>
      </c>
      <c r="X16" s="28">
        <f t="shared" si="8"/>
        <v>0.14316435102941449</v>
      </c>
      <c r="Y16" s="28">
        <f t="shared" si="8"/>
        <v>0.15237269559812217</v>
      </c>
      <c r="Z16" s="28">
        <f t="shared" si="8"/>
        <v>-8.973995003406765E-2</v>
      </c>
      <c r="AA16" s="28">
        <f t="shared" si="8"/>
        <v>-0.1154134048591835</v>
      </c>
      <c r="AC16" s="16">
        <f t="shared" si="9"/>
        <v>8.6051943314118945E-2</v>
      </c>
      <c r="AD16" s="16">
        <f t="shared" si="10"/>
        <v>8.0903419228928283E-2</v>
      </c>
      <c r="AE16" s="16">
        <f t="shared" si="10"/>
        <v>8.8413626445365157E-2</v>
      </c>
      <c r="AF16" s="16">
        <f t="shared" si="10"/>
        <v>9.6656202298320906E-2</v>
      </c>
      <c r="AG16" s="16">
        <f t="shared" si="10"/>
        <v>8.1852481207338498E-2</v>
      </c>
      <c r="AH16" s="16">
        <f t="shared" si="10"/>
        <v>7.7654390577405474E-2</v>
      </c>
      <c r="AI16" s="16">
        <f t="shared" si="10"/>
        <v>6.8920826013075656E-2</v>
      </c>
      <c r="AJ16" s="28">
        <f t="shared" si="10"/>
        <v>7.3342467369137104E-2</v>
      </c>
      <c r="AK16" s="28">
        <f t="shared" si="10"/>
        <v>8.3842494112935637E-2</v>
      </c>
      <c r="AL16" s="28">
        <f t="shared" si="10"/>
        <v>9.6617800946593321E-2</v>
      </c>
      <c r="AM16" s="28">
        <f t="shared" si="10"/>
        <v>8.7947324317244543E-2</v>
      </c>
      <c r="AN16" s="28">
        <f t="shared" si="10"/>
        <v>7.7797024169536488E-2</v>
      </c>
    </row>
    <row r="17" spans="2:40">
      <c r="B17" s="4"/>
      <c r="Q17" s="1"/>
      <c r="R17" s="1"/>
    </row>
    <row r="18" spans="2:40" s="3" customFormat="1"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/>
      <c r="Q18" s="46" t="str">
        <f>CONCATENATE(LEFT(D18,2),"/",LEFT(C18,2))</f>
        <v>02/01</v>
      </c>
      <c r="R18" s="46" t="str">
        <f t="shared" ref="R18:AA18" si="12">CONCATENATE(LEFT(E18,2),"/",LEFT(D18,2))</f>
        <v>03/02</v>
      </c>
      <c r="S18" s="46" t="str">
        <f t="shared" si="12"/>
        <v>04/03</v>
      </c>
      <c r="T18" s="46" t="str">
        <f t="shared" si="12"/>
        <v>05/04</v>
      </c>
      <c r="U18" s="46" t="str">
        <f t="shared" si="12"/>
        <v>06/05</v>
      </c>
      <c r="V18" s="46" t="str">
        <f t="shared" si="12"/>
        <v>07/06</v>
      </c>
      <c r="W18" s="46" t="str">
        <f t="shared" si="12"/>
        <v>08/07</v>
      </c>
      <c r="X18" s="46" t="str">
        <f t="shared" si="12"/>
        <v>09/08</v>
      </c>
      <c r="Y18" s="46" t="str">
        <f t="shared" si="12"/>
        <v>10/09</v>
      </c>
      <c r="Z18" s="46" t="str">
        <f t="shared" si="12"/>
        <v>11/10</v>
      </c>
      <c r="AA18" s="46" t="str">
        <f t="shared" si="12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</row>
    <row r="19" spans="2:40" s="3" customFormat="1">
      <c r="B19" s="31" t="s">
        <v>14</v>
      </c>
      <c r="C19" s="32">
        <f>'IOM - Slovenská pošta'!C19+oversi.gov.sk!C19+'IS DCOM'!C19</f>
        <v>0</v>
      </c>
      <c r="D19" s="32">
        <f>'IOM - Slovenská pošta'!D19+oversi.gov.sk!D19+'IS DCOM'!D19</f>
        <v>0</v>
      </c>
      <c r="E19" s="32">
        <f>'IOM - Slovenská pošta'!E19+oversi.gov.sk!E19+'IS DCOM'!E19</f>
        <v>0</v>
      </c>
      <c r="F19" s="32">
        <f>'IOM - Slovenská pošta'!F19+oversi.gov.sk!F19+'IS DCOM'!F19</f>
        <v>0</v>
      </c>
      <c r="G19" s="32">
        <f>'IOM - Slovenská pošta'!G19+oversi.gov.sk!G19+'IS DCOM'!G19</f>
        <v>0</v>
      </c>
      <c r="H19" s="32">
        <f>'IOM - Slovenská pošta'!H19+oversi.gov.sk!H19+'IS DCOM'!H19</f>
        <v>0</v>
      </c>
      <c r="I19" s="32">
        <f>'IOM - Slovenská pošta'!I19+oversi.gov.sk!I19+'IS DCOM'!I19</f>
        <v>0</v>
      </c>
      <c r="J19" s="32">
        <f>'IOM - Slovenská pošta'!J19+oversi.gov.sk!J19+'IS DCOM'!J19</f>
        <v>0</v>
      </c>
      <c r="K19" s="32"/>
      <c r="L19" s="32"/>
      <c r="M19" s="32"/>
      <c r="N19" s="33"/>
      <c r="O19" s="10">
        <f>SUM(C19:N19)</f>
        <v>0</v>
      </c>
      <c r="P19"/>
      <c r="Q19" s="27" t="e">
        <f t="shared" ref="Q19:Q24" si="13">(D19/C19)-1</f>
        <v>#DIV/0!</v>
      </c>
      <c r="R19" s="27" t="e">
        <f t="shared" ref="R19:AA24" si="14">(E19/D19)-1</f>
        <v>#DIV/0!</v>
      </c>
      <c r="S19" s="27" t="e">
        <f t="shared" si="14"/>
        <v>#DIV/0!</v>
      </c>
      <c r="T19" s="27" t="e">
        <f t="shared" si="14"/>
        <v>#DIV/0!</v>
      </c>
      <c r="U19" s="27" t="e">
        <f t="shared" si="14"/>
        <v>#DIV/0!</v>
      </c>
      <c r="V19" s="59" t="e">
        <f t="shared" si="14"/>
        <v>#DIV/0!</v>
      </c>
      <c r="W19" s="59" t="e">
        <f t="shared" si="14"/>
        <v>#DIV/0!</v>
      </c>
      <c r="X19" s="59" t="e">
        <f t="shared" si="14"/>
        <v>#DIV/0!</v>
      </c>
      <c r="Y19" s="59" t="e">
        <f t="shared" si="14"/>
        <v>#DIV/0!</v>
      </c>
      <c r="Z19" s="59" t="e">
        <f t="shared" si="14"/>
        <v>#DIV/0!</v>
      </c>
      <c r="AA19" s="59" t="e">
        <f t="shared" si="14"/>
        <v>#DIV/0!</v>
      </c>
      <c r="AB19" s="271"/>
      <c r="AC19" s="27" t="e">
        <f t="shared" ref="AC19:AC24" si="15">C19/$O19</f>
        <v>#DIV/0!</v>
      </c>
      <c r="AD19" s="27" t="e">
        <f t="shared" ref="AD19:AN24" si="16">D19/$O19</f>
        <v>#DIV/0!</v>
      </c>
      <c r="AE19" s="27" t="e">
        <f t="shared" si="16"/>
        <v>#DIV/0!</v>
      </c>
      <c r="AF19" s="27" t="e">
        <f t="shared" si="16"/>
        <v>#DIV/0!</v>
      </c>
      <c r="AG19" s="27" t="e">
        <f t="shared" si="16"/>
        <v>#DIV/0!</v>
      </c>
      <c r="AH19" s="27" t="e">
        <f t="shared" si="16"/>
        <v>#DIV/0!</v>
      </c>
      <c r="AI19" s="27" t="e">
        <f t="shared" si="16"/>
        <v>#DIV/0!</v>
      </c>
      <c r="AJ19" s="27" t="e">
        <f t="shared" si="16"/>
        <v>#DIV/0!</v>
      </c>
      <c r="AK19" s="27" t="e">
        <f t="shared" si="16"/>
        <v>#DIV/0!</v>
      </c>
      <c r="AL19" s="27" t="e">
        <f t="shared" si="16"/>
        <v>#DIV/0!</v>
      </c>
      <c r="AM19" s="27" t="e">
        <f t="shared" si="16"/>
        <v>#DIV/0!</v>
      </c>
      <c r="AN19" s="27" t="e">
        <f t="shared" si="16"/>
        <v>#DIV/0!</v>
      </c>
    </row>
    <row r="20" spans="2:40">
      <c r="B20" s="17" t="s">
        <v>15</v>
      </c>
      <c r="C20" s="94">
        <f>'IOM - Slovenská pošta'!C20+oversi.gov.sk!C20+'IS DCOM'!C20+'MS SR'!AC47</f>
        <v>40827</v>
      </c>
      <c r="D20" s="94">
        <f>'IOM - Slovenská pošta'!D20+oversi.gov.sk!D20+'IS DCOM'!D20+'MS SR'!AD47</f>
        <v>47546</v>
      </c>
      <c r="E20" s="94">
        <f>'IOM - Slovenská pošta'!E20+oversi.gov.sk!E20+'IS DCOM'!E20+'MS SR'!AE47</f>
        <v>54900</v>
      </c>
      <c r="F20" s="94">
        <f>'IOM - Slovenská pošta'!F20+oversi.gov.sk!F20+'IS DCOM'!F20+'MS SR'!AF47</f>
        <v>49623</v>
      </c>
      <c r="G20" s="94">
        <f>'IOM - Slovenská pošta'!G20+oversi.gov.sk!G20+'IS DCOM'!G20+'MS SR'!AG47</f>
        <v>47620</v>
      </c>
      <c r="H20" s="94">
        <f>'IOM - Slovenská pošta'!H20+oversi.gov.sk!H20+'IS DCOM'!H20+'MS SR'!AH47</f>
        <v>40562</v>
      </c>
      <c r="I20" s="94">
        <f>'IOM - Slovenská pošta'!I20+oversi.gov.sk!I20+'IS DCOM'!I20+'MS SR'!AI47</f>
        <v>42192</v>
      </c>
      <c r="J20" s="94">
        <f>'IOM - Slovenská pošta'!J20+oversi.gov.sk!J20+'IS DCOM'!J20+'MS SR'!AJ47</f>
        <v>38851</v>
      </c>
      <c r="K20" s="32"/>
      <c r="L20" s="32"/>
      <c r="M20" s="32"/>
      <c r="N20" s="33"/>
      <c r="O20" s="10">
        <f>SUM(C20:N20)</f>
        <v>362121</v>
      </c>
      <c r="Q20" s="27">
        <f t="shared" si="13"/>
        <v>0.16457246430058547</v>
      </c>
      <c r="R20" s="27">
        <f t="shared" si="14"/>
        <v>0.15467126572161694</v>
      </c>
      <c r="S20" s="27">
        <f t="shared" si="14"/>
        <v>-9.6120218579234917E-2</v>
      </c>
      <c r="T20" s="27">
        <f t="shared" si="14"/>
        <v>-4.0364347177719972E-2</v>
      </c>
      <c r="U20" s="27">
        <f t="shared" si="14"/>
        <v>-0.14821503569928607</v>
      </c>
      <c r="V20" s="59">
        <f t="shared" si="14"/>
        <v>4.0185395197475549E-2</v>
      </c>
      <c r="W20" s="59">
        <f t="shared" si="14"/>
        <v>-7.9185627607129327E-2</v>
      </c>
      <c r="X20" s="59">
        <f t="shared" si="14"/>
        <v>-1</v>
      </c>
      <c r="Y20" s="59" t="e">
        <f t="shared" si="14"/>
        <v>#DIV/0!</v>
      </c>
      <c r="Z20" s="59" t="e">
        <f t="shared" si="14"/>
        <v>#DIV/0!</v>
      </c>
      <c r="AA20" s="59" t="e">
        <f t="shared" si="14"/>
        <v>#DIV/0!</v>
      </c>
      <c r="AC20" s="27">
        <f t="shared" si="15"/>
        <v>0.11274408277896063</v>
      </c>
      <c r="AD20" s="27">
        <f t="shared" si="16"/>
        <v>0.13129865431720336</v>
      </c>
      <c r="AE20" s="27">
        <f t="shared" si="16"/>
        <v>0.15160678336799024</v>
      </c>
      <c r="AF20" s="27">
        <f t="shared" si="16"/>
        <v>0.13703430621256432</v>
      </c>
      <c r="AG20" s="27">
        <f t="shared" si="16"/>
        <v>0.13150300590134237</v>
      </c>
      <c r="AH20" s="27">
        <f t="shared" si="16"/>
        <v>0.1120122831871115</v>
      </c>
      <c r="AI20" s="27">
        <f t="shared" si="16"/>
        <v>0.1165135410539571</v>
      </c>
      <c r="AJ20" s="27">
        <f t="shared" si="16"/>
        <v>0.10728734318087048</v>
      </c>
      <c r="AK20" s="27">
        <f t="shared" si="16"/>
        <v>0</v>
      </c>
      <c r="AL20" s="27">
        <f t="shared" si="16"/>
        <v>0</v>
      </c>
      <c r="AM20" s="27">
        <f t="shared" si="16"/>
        <v>0</v>
      </c>
      <c r="AN20" s="27">
        <f t="shared" si="16"/>
        <v>0</v>
      </c>
    </row>
    <row r="21" spans="2:40">
      <c r="B21" s="18" t="s">
        <v>16</v>
      </c>
      <c r="C21" s="94">
        <f>'IOM - Slovenská pošta'!C21+oversi.gov.sk!C21+'IS DCOM'!C21</f>
        <v>9813</v>
      </c>
      <c r="D21" s="94">
        <f>'IOM - Slovenská pošta'!D21+oversi.gov.sk!D21+'IS DCOM'!D21</f>
        <v>8943</v>
      </c>
      <c r="E21" s="94">
        <f>'IOM - Slovenská pošta'!E21+oversi.gov.sk!E21+'IS DCOM'!E21</f>
        <v>10050</v>
      </c>
      <c r="F21" s="94">
        <f>'IOM - Slovenská pošta'!F21+oversi.gov.sk!F21+'IS DCOM'!F21</f>
        <v>9861</v>
      </c>
      <c r="G21" s="94">
        <f>'IOM - Slovenská pošta'!G21+oversi.gov.sk!G21+'IS DCOM'!G21</f>
        <v>11674</v>
      </c>
      <c r="H21" s="94">
        <f>'IOM - Slovenská pošta'!H21+oversi.gov.sk!H21+'IS DCOM'!H21</f>
        <v>10017</v>
      </c>
      <c r="I21" s="94">
        <f>'IOM - Slovenská pošta'!I21+oversi.gov.sk!I21+'IS DCOM'!I21</f>
        <v>11426</v>
      </c>
      <c r="J21" s="94">
        <f>'IOM - Slovenská pošta'!J21+oversi.gov.sk!J21+'IS DCOM'!J21</f>
        <v>10163</v>
      </c>
      <c r="K21" s="32"/>
      <c r="L21" s="32"/>
      <c r="M21" s="32"/>
      <c r="N21" s="33"/>
      <c r="O21" s="10">
        <f>SUM(C21:N21)</f>
        <v>81947</v>
      </c>
      <c r="Q21" s="27">
        <f t="shared" si="13"/>
        <v>-8.8657902782023901E-2</v>
      </c>
      <c r="R21" s="27">
        <f t="shared" si="14"/>
        <v>0.12378396511237844</v>
      </c>
      <c r="S21" s="27">
        <f t="shared" si="14"/>
        <v>-1.8805970149253781E-2</v>
      </c>
      <c r="T21" s="27">
        <f t="shared" si="14"/>
        <v>0.18385559273907304</v>
      </c>
      <c r="U21" s="27">
        <f t="shared" si="14"/>
        <v>-0.14193935240705846</v>
      </c>
      <c r="V21" s="59">
        <f t="shared" si="14"/>
        <v>0.14066087650993309</v>
      </c>
      <c r="W21" s="59">
        <f t="shared" si="14"/>
        <v>-0.11053737090845439</v>
      </c>
      <c r="X21" s="59">
        <f t="shared" si="14"/>
        <v>-1</v>
      </c>
      <c r="Y21" s="59" t="e">
        <f t="shared" si="14"/>
        <v>#DIV/0!</v>
      </c>
      <c r="Z21" s="59" t="e">
        <f t="shared" si="14"/>
        <v>#DIV/0!</v>
      </c>
      <c r="AA21" s="59" t="e">
        <f t="shared" si="14"/>
        <v>#DIV/0!</v>
      </c>
      <c r="AC21" s="27">
        <f t="shared" si="15"/>
        <v>0.11974812988883059</v>
      </c>
      <c r="AD21" s="27">
        <f t="shared" si="16"/>
        <v>0.10913151183081748</v>
      </c>
      <c r="AE21" s="27">
        <f t="shared" si="16"/>
        <v>0.1226402430839445</v>
      </c>
      <c r="AF21" s="27">
        <f t="shared" si="16"/>
        <v>0.12033387433341063</v>
      </c>
      <c r="AG21" s="27">
        <f t="shared" si="16"/>
        <v>0.14245793012556895</v>
      </c>
      <c r="AH21" s="27">
        <f t="shared" si="16"/>
        <v>0.12223754377829572</v>
      </c>
      <c r="AI21" s="27">
        <f t="shared" si="16"/>
        <v>0.13943158382857213</v>
      </c>
      <c r="AJ21" s="27">
        <f t="shared" si="16"/>
        <v>0.12401918313056</v>
      </c>
      <c r="AK21" s="27">
        <f t="shared" si="16"/>
        <v>0</v>
      </c>
      <c r="AL21" s="27">
        <f t="shared" si="16"/>
        <v>0</v>
      </c>
      <c r="AM21" s="27">
        <f t="shared" si="16"/>
        <v>0</v>
      </c>
      <c r="AN21" s="27">
        <f t="shared" si="16"/>
        <v>0</v>
      </c>
    </row>
    <row r="22" spans="2:40">
      <c r="B22" s="18" t="s">
        <v>17</v>
      </c>
      <c r="C22" s="94">
        <f>'IOM - Slovenská pošta'!C22+oversi.gov.sk!C22+'IS DCOM'!C22</f>
        <v>1446</v>
      </c>
      <c r="D22" s="94">
        <f>'IOM - Slovenská pošta'!D22+oversi.gov.sk!D22+'IS DCOM'!D22</f>
        <v>1717</v>
      </c>
      <c r="E22" s="94">
        <f>'IOM - Slovenská pošta'!E22+oversi.gov.sk!E22+'IS DCOM'!E22</f>
        <v>2319</v>
      </c>
      <c r="F22" s="94">
        <f>'IOM - Slovenská pošta'!F22+oversi.gov.sk!F22+'IS DCOM'!F22</f>
        <v>2348</v>
      </c>
      <c r="G22" s="94">
        <f>'IOM - Slovenská pošta'!G22+oversi.gov.sk!G22+'IS DCOM'!G22</f>
        <v>2590</v>
      </c>
      <c r="H22" s="94">
        <f>'IOM - Slovenská pošta'!H22+oversi.gov.sk!H22+'IS DCOM'!H22</f>
        <v>2510</v>
      </c>
      <c r="I22" s="94">
        <f>'IOM - Slovenská pošta'!I22+oversi.gov.sk!I22+'IS DCOM'!I22</f>
        <v>2812</v>
      </c>
      <c r="J22" s="94">
        <f>'IOM - Slovenská pošta'!J22+oversi.gov.sk!J22+'IS DCOM'!J22</f>
        <v>2531</v>
      </c>
      <c r="K22" s="32"/>
      <c r="L22" s="32"/>
      <c r="M22" s="32"/>
      <c r="N22" s="33"/>
      <c r="O22" s="10">
        <f>SUM(C22:N22)</f>
        <v>18273</v>
      </c>
      <c r="Q22" s="27">
        <f t="shared" si="13"/>
        <v>0.18741355463347165</v>
      </c>
      <c r="R22" s="27">
        <f t="shared" si="14"/>
        <v>0.35061153174140935</v>
      </c>
      <c r="S22" s="27">
        <f t="shared" si="14"/>
        <v>1.2505390254420101E-2</v>
      </c>
      <c r="T22" s="27">
        <f t="shared" si="14"/>
        <v>0.10306643952299832</v>
      </c>
      <c r="U22" s="27">
        <f t="shared" si="14"/>
        <v>-3.0888030888030937E-2</v>
      </c>
      <c r="V22" s="59">
        <f t="shared" si="14"/>
        <v>0.12031872509960162</v>
      </c>
      <c r="W22" s="59">
        <f t="shared" si="14"/>
        <v>-9.9928876244665732E-2</v>
      </c>
      <c r="X22" s="59">
        <f t="shared" si="14"/>
        <v>-1</v>
      </c>
      <c r="Y22" s="59" t="e">
        <f t="shared" si="14"/>
        <v>#DIV/0!</v>
      </c>
      <c r="Z22" s="59" t="e">
        <f t="shared" si="14"/>
        <v>#DIV/0!</v>
      </c>
      <c r="AA22" s="59" t="e">
        <f t="shared" si="14"/>
        <v>#DIV/0!</v>
      </c>
      <c r="AC22" s="27">
        <f t="shared" si="15"/>
        <v>7.9133147266458703E-2</v>
      </c>
      <c r="AD22" s="27">
        <f t="shared" si="16"/>
        <v>9.3963771684999725E-2</v>
      </c>
      <c r="AE22" s="27">
        <f t="shared" si="16"/>
        <v>0.12690855360367756</v>
      </c>
      <c r="AF22" s="27">
        <f t="shared" si="16"/>
        <v>0.12849559459311552</v>
      </c>
      <c r="AG22" s="27">
        <f t="shared" si="16"/>
        <v>0.14173917802221858</v>
      </c>
      <c r="AH22" s="27">
        <f t="shared" si="16"/>
        <v>0.13736113391342417</v>
      </c>
      <c r="AI22" s="27">
        <f t="shared" si="16"/>
        <v>0.15388825042412302</v>
      </c>
      <c r="AJ22" s="27">
        <f t="shared" si="16"/>
        <v>0.1385103704919827</v>
      </c>
      <c r="AK22" s="27">
        <f t="shared" si="16"/>
        <v>0</v>
      </c>
      <c r="AL22" s="27">
        <f t="shared" si="16"/>
        <v>0</v>
      </c>
      <c r="AM22" s="27">
        <f t="shared" si="16"/>
        <v>0</v>
      </c>
      <c r="AN22" s="27">
        <f t="shared" si="16"/>
        <v>0</v>
      </c>
    </row>
    <row r="23" spans="2:40">
      <c r="B23" s="19" t="s">
        <v>18</v>
      </c>
      <c r="C23" s="145">
        <f>'IOM - Slovenská pošta'!C23+oversi.gov.sk!C23+'IS DCOM'!C23</f>
        <v>27097</v>
      </c>
      <c r="D23" s="146">
        <f>'IOM - Slovenská pošta'!D23+oversi.gov.sk!D23+'IS DCOM'!D23</f>
        <v>24070</v>
      </c>
      <c r="E23" s="146">
        <f>'IOM - Slovenská pošta'!E23+oversi.gov.sk!E23+'IS DCOM'!E23</f>
        <v>24874</v>
      </c>
      <c r="F23" s="146">
        <f>'IOM - Slovenská pošta'!F23+oversi.gov.sk!F23+'IS DCOM'!F23</f>
        <v>21772</v>
      </c>
      <c r="G23" s="146">
        <f>'IOM - Slovenská pošta'!G23+oversi.gov.sk!G23+'IS DCOM'!G23</f>
        <v>23073</v>
      </c>
      <c r="H23" s="146">
        <f>'IOM - Slovenská pošta'!H23+oversi.gov.sk!H23+'IS DCOM'!H23</f>
        <v>24317</v>
      </c>
      <c r="I23" s="146">
        <f>'IOM - Slovenská pošta'!I23+oversi.gov.sk!I23+'IS DCOM'!I23</f>
        <v>22139</v>
      </c>
      <c r="J23" s="146">
        <f>'IOM - Slovenská pošta'!J23+oversi.gov.sk!J23+'IS DCOM'!J23</f>
        <v>26625</v>
      </c>
      <c r="K23" s="88"/>
      <c r="L23" s="88"/>
      <c r="M23" s="88"/>
      <c r="N23" s="33"/>
      <c r="O23" s="15">
        <f>SUM(C23:N23)</f>
        <v>193967</v>
      </c>
      <c r="Q23" s="28">
        <f t="shared" si="13"/>
        <v>-0.11170978337085291</v>
      </c>
      <c r="R23" s="28">
        <f t="shared" si="14"/>
        <v>3.3402575820523417E-2</v>
      </c>
      <c r="S23" s="28">
        <f t="shared" si="14"/>
        <v>-0.12470853099622092</v>
      </c>
      <c r="T23" s="28">
        <f t="shared" si="14"/>
        <v>5.9755649458019366E-2</v>
      </c>
      <c r="U23" s="28">
        <f t="shared" si="14"/>
        <v>5.3915832358167659E-2</v>
      </c>
      <c r="V23" s="60">
        <f t="shared" si="14"/>
        <v>-8.956696960973809E-2</v>
      </c>
      <c r="W23" s="60">
        <f t="shared" si="14"/>
        <v>0.2026288450246172</v>
      </c>
      <c r="X23" s="60">
        <f t="shared" si="14"/>
        <v>-1</v>
      </c>
      <c r="Y23" s="60" t="e">
        <f t="shared" si="14"/>
        <v>#DIV/0!</v>
      </c>
      <c r="Z23" s="60" t="e">
        <f t="shared" si="14"/>
        <v>#DIV/0!</v>
      </c>
      <c r="AA23" s="60" t="e">
        <f t="shared" si="14"/>
        <v>#DIV/0!</v>
      </c>
      <c r="AC23" s="28">
        <f t="shared" si="15"/>
        <v>0.13969902096748416</v>
      </c>
      <c r="AD23" s="28">
        <f t="shared" si="16"/>
        <v>0.12409327359808628</v>
      </c>
      <c r="AE23" s="28">
        <f t="shared" si="16"/>
        <v>0.12823830857826332</v>
      </c>
      <c r="AF23" s="28">
        <f t="shared" si="16"/>
        <v>0.11224589749802802</v>
      </c>
      <c r="AG23" s="28">
        <f t="shared" si="16"/>
        <v>0.11895322400202096</v>
      </c>
      <c r="AH23" s="28">
        <f t="shared" si="16"/>
        <v>0.12536668608577747</v>
      </c>
      <c r="AI23" s="28">
        <f t="shared" si="16"/>
        <v>0.11413797192305908</v>
      </c>
      <c r="AJ23" s="28">
        <f t="shared" si="16"/>
        <v>0.13726561734728071</v>
      </c>
      <c r="AK23" s="28">
        <f t="shared" si="16"/>
        <v>0</v>
      </c>
      <c r="AL23" s="28">
        <f t="shared" si="16"/>
        <v>0</v>
      </c>
      <c r="AM23" s="28">
        <f t="shared" si="16"/>
        <v>0</v>
      </c>
      <c r="AN23" s="28">
        <f t="shared" si="16"/>
        <v>0</v>
      </c>
    </row>
    <row r="24" spans="2:40">
      <c r="B24" s="42"/>
      <c r="C24" s="43">
        <f>SUM(C19:C23)</f>
        <v>79183</v>
      </c>
      <c r="D24" s="43">
        <f t="shared" ref="D24:N24" si="17">SUM(D19:D23)</f>
        <v>82276</v>
      </c>
      <c r="E24" s="43">
        <f t="shared" si="17"/>
        <v>92143</v>
      </c>
      <c r="F24" s="43">
        <f t="shared" si="17"/>
        <v>83604</v>
      </c>
      <c r="G24" s="43">
        <f t="shared" si="17"/>
        <v>84957</v>
      </c>
      <c r="H24" s="43">
        <f t="shared" si="17"/>
        <v>77406</v>
      </c>
      <c r="I24" s="43">
        <f>SUM(I19:I23)</f>
        <v>78569</v>
      </c>
      <c r="J24" s="43">
        <f>SUM(J19:J23)</f>
        <v>78170</v>
      </c>
      <c r="K24" s="43">
        <f t="shared" si="17"/>
        <v>0</v>
      </c>
      <c r="L24" s="43">
        <f t="shared" si="17"/>
        <v>0</v>
      </c>
      <c r="M24" s="43">
        <f t="shared" si="17"/>
        <v>0</v>
      </c>
      <c r="N24" s="44">
        <f t="shared" si="17"/>
        <v>0</v>
      </c>
      <c r="O24" s="43">
        <f>SUM(O20:O23)</f>
        <v>656308</v>
      </c>
      <c r="P24" s="10"/>
      <c r="Q24" s="28">
        <f t="shared" si="13"/>
        <v>3.9061414697599162E-2</v>
      </c>
      <c r="R24" s="28">
        <f t="shared" si="14"/>
        <v>0.11992561621858133</v>
      </c>
      <c r="S24" s="28">
        <f t="shared" si="14"/>
        <v>-9.267117415321835E-2</v>
      </c>
      <c r="T24" s="28">
        <f t="shared" si="14"/>
        <v>1.6183436199225021E-2</v>
      </c>
      <c r="U24" s="28">
        <f t="shared" si="14"/>
        <v>-8.8880257071224267E-2</v>
      </c>
      <c r="V24" s="60">
        <f t="shared" si="14"/>
        <v>1.5024675089786221E-2</v>
      </c>
      <c r="W24" s="60">
        <f t="shared" si="14"/>
        <v>-5.0783387850169559E-3</v>
      </c>
      <c r="X24" s="60">
        <f t="shared" si="14"/>
        <v>-1</v>
      </c>
      <c r="Y24" s="60" t="e">
        <f t="shared" si="14"/>
        <v>#DIV/0!</v>
      </c>
      <c r="Z24" s="60" t="e">
        <f t="shared" si="14"/>
        <v>#DIV/0!</v>
      </c>
      <c r="AA24" s="60" t="e">
        <f t="shared" si="14"/>
        <v>#DIV/0!</v>
      </c>
      <c r="AC24" s="28">
        <f t="shared" si="15"/>
        <v>0.12064914643734344</v>
      </c>
      <c r="AD24" s="28">
        <f t="shared" si="16"/>
        <v>0.1253618727792439</v>
      </c>
      <c r="AE24" s="28">
        <f t="shared" si="16"/>
        <v>0.14039597262261011</v>
      </c>
      <c r="AF24" s="28">
        <f t="shared" si="16"/>
        <v>0.12738531299328973</v>
      </c>
      <c r="AG24" s="28">
        <f t="shared" si="16"/>
        <v>0.12944684507883494</v>
      </c>
      <c r="AH24" s="28">
        <f t="shared" si="16"/>
        <v>0.11794157621116914</v>
      </c>
      <c r="AI24" s="28">
        <f t="shared" si="16"/>
        <v>0.11971361007331924</v>
      </c>
      <c r="AJ24" s="28">
        <f t="shared" si="16"/>
        <v>0.11910566380418949</v>
      </c>
      <c r="AK24" s="28">
        <f t="shared" si="16"/>
        <v>0</v>
      </c>
      <c r="AL24" s="28">
        <f t="shared" si="16"/>
        <v>0</v>
      </c>
      <c r="AM24" s="28">
        <f t="shared" si="16"/>
        <v>0</v>
      </c>
      <c r="AN24" s="28">
        <f t="shared" si="16"/>
        <v>0</v>
      </c>
    </row>
    <row r="25" spans="2:40">
      <c r="B25" s="4"/>
      <c r="L25" s="1"/>
      <c r="Q25" s="1"/>
      <c r="R25" s="1"/>
    </row>
    <row r="26" spans="2:40">
      <c r="B26" s="105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59</v>
      </c>
      <c r="Q26" s="1"/>
      <c r="R26" s="1"/>
    </row>
    <row r="27" spans="2:40">
      <c r="B27" s="18" t="s">
        <v>14</v>
      </c>
      <c r="C27" s="7" t="e">
        <f t="shared" ref="C27:O32" si="18">(C11/C3)-1</f>
        <v>#DIV/0!</v>
      </c>
      <c r="D27" s="7" t="e">
        <f t="shared" si="18"/>
        <v>#DIV/0!</v>
      </c>
      <c r="E27" s="7" t="e">
        <f t="shared" si="18"/>
        <v>#DIV/0!</v>
      </c>
      <c r="F27" s="7" t="e">
        <f t="shared" si="18"/>
        <v>#DIV/0!</v>
      </c>
      <c r="G27" s="7" t="e">
        <f t="shared" si="18"/>
        <v>#DIV/0!</v>
      </c>
      <c r="H27" s="7" t="e">
        <f t="shared" si="18"/>
        <v>#DIV/0!</v>
      </c>
      <c r="I27" s="7" t="e">
        <f t="shared" si="18"/>
        <v>#DIV/0!</v>
      </c>
      <c r="J27" s="57" t="e">
        <f t="shared" si="18"/>
        <v>#DIV/0!</v>
      </c>
      <c r="K27" s="9" t="e">
        <f t="shared" si="18"/>
        <v>#DIV/0!</v>
      </c>
      <c r="L27" s="9" t="e">
        <f t="shared" si="18"/>
        <v>#DIV/0!</v>
      </c>
      <c r="M27" s="9" t="e">
        <f t="shared" si="18"/>
        <v>#DIV/0!</v>
      </c>
      <c r="N27" s="66" t="e">
        <f t="shared" si="18"/>
        <v>#DIV/0!</v>
      </c>
      <c r="O27" s="9" t="e">
        <f t="shared" si="18"/>
        <v>#DIV/0!</v>
      </c>
      <c r="P27" s="9" t="e">
        <f t="shared" ref="P27:P32" si="19">(SUM(K11:N11)/SUM(K3:N3))-1</f>
        <v>#DIV/0!</v>
      </c>
      <c r="Q27" s="1"/>
      <c r="R27" s="1"/>
    </row>
    <row r="28" spans="2:40">
      <c r="B28" s="17" t="s">
        <v>15</v>
      </c>
      <c r="C28" s="7">
        <f t="shared" si="18"/>
        <v>0.1766990291262136</v>
      </c>
      <c r="D28" s="7">
        <f t="shared" si="18"/>
        <v>0.24288053862250925</v>
      </c>
      <c r="E28" s="7">
        <f t="shared" si="18"/>
        <v>0.18287818349186868</v>
      </c>
      <c r="F28" s="7">
        <f t="shared" si="18"/>
        <v>0.769195363822754</v>
      </c>
      <c r="G28" s="7">
        <f t="shared" si="18"/>
        <v>0.19948418526345946</v>
      </c>
      <c r="H28" s="7">
        <f t="shared" si="18"/>
        <v>6.9953033716445789E-2</v>
      </c>
      <c r="I28" s="7">
        <f t="shared" si="18"/>
        <v>0.11239662150272745</v>
      </c>
      <c r="J28" s="57">
        <f t="shared" si="18"/>
        <v>6.8317436451628133E-2</v>
      </c>
      <c r="K28" s="9">
        <f t="shared" si="18"/>
        <v>0.30972755446597899</v>
      </c>
      <c r="L28" s="9">
        <f t="shared" si="18"/>
        <v>0.24701548053420241</v>
      </c>
      <c r="M28" s="9">
        <f t="shared" si="18"/>
        <v>0.34772367124930414</v>
      </c>
      <c r="N28" s="66">
        <f t="shared" si="18"/>
        <v>0.50268446809521539</v>
      </c>
      <c r="O28" s="9">
        <f t="shared" si="18"/>
        <v>0.26453391561694262</v>
      </c>
      <c r="P28" s="9">
        <f t="shared" si="19"/>
        <v>0.3434489198251347</v>
      </c>
      <c r="Q28" s="1"/>
      <c r="R28" s="1"/>
    </row>
    <row r="29" spans="2:40">
      <c r="B29" s="18" t="s">
        <v>16</v>
      </c>
      <c r="C29" s="7">
        <f t="shared" si="18"/>
        <v>0.10102533172496986</v>
      </c>
      <c r="D29" s="7">
        <f t="shared" si="18"/>
        <v>1.8782608695652181E-2</v>
      </c>
      <c r="E29" s="7">
        <f t="shared" si="18"/>
        <v>-0.12510638297872345</v>
      </c>
      <c r="F29" s="7">
        <f t="shared" si="18"/>
        <v>0.1888930865130336</v>
      </c>
      <c r="G29" s="7">
        <f t="shared" si="18"/>
        <v>-0.15844970076944997</v>
      </c>
      <c r="H29" s="7">
        <f t="shared" si="18"/>
        <v>-0.11404335532516496</v>
      </c>
      <c r="I29" s="7">
        <f t="shared" si="18"/>
        <v>-0.10528109028960819</v>
      </c>
      <c r="J29" s="57">
        <f t="shared" si="18"/>
        <v>-6.0935441370223997E-2</v>
      </c>
      <c r="K29" s="9">
        <f t="shared" si="18"/>
        <v>0.75947754061803119</v>
      </c>
      <c r="L29" s="9">
        <f t="shared" si="18"/>
        <v>1.4876377718200775</v>
      </c>
      <c r="M29" s="9">
        <f t="shared" si="18"/>
        <v>1.7093844601412713</v>
      </c>
      <c r="N29" s="66">
        <f t="shared" si="18"/>
        <v>1.5072655217965654</v>
      </c>
      <c r="O29" s="9">
        <f t="shared" si="18"/>
        <v>0.405755317412827</v>
      </c>
      <c r="P29" s="9">
        <f t="shared" si="19"/>
        <v>1.3528960817717208</v>
      </c>
      <c r="R29" s="1"/>
    </row>
    <row r="30" spans="2:40">
      <c r="B30" s="18" t="s">
        <v>17</v>
      </c>
      <c r="C30" s="7" t="e">
        <f t="shared" si="18"/>
        <v>#DIV/0!</v>
      </c>
      <c r="D30" s="7" t="e">
        <f t="shared" si="18"/>
        <v>#DIV/0!</v>
      </c>
      <c r="E30" s="7" t="e">
        <f t="shared" si="18"/>
        <v>#DIV/0!</v>
      </c>
      <c r="F30" s="7" t="e">
        <f t="shared" si="18"/>
        <v>#DIV/0!</v>
      </c>
      <c r="G30" s="7" t="e">
        <f t="shared" si="18"/>
        <v>#DIV/0!</v>
      </c>
      <c r="H30" s="7" t="e">
        <f t="shared" si="18"/>
        <v>#DIV/0!</v>
      </c>
      <c r="I30" s="7" t="e">
        <f t="shared" si="18"/>
        <v>#DIV/0!</v>
      </c>
      <c r="J30" s="57" t="e">
        <f t="shared" si="18"/>
        <v>#DIV/0!</v>
      </c>
      <c r="K30" s="9" t="e">
        <f t="shared" si="18"/>
        <v>#DIV/0!</v>
      </c>
      <c r="L30" s="9" t="e">
        <f t="shared" si="18"/>
        <v>#DIV/0!</v>
      </c>
      <c r="M30" s="9" t="e">
        <f t="shared" si="18"/>
        <v>#DIV/0!</v>
      </c>
      <c r="N30" s="66" t="e">
        <f t="shared" si="18"/>
        <v>#DIV/0!</v>
      </c>
      <c r="O30" s="9" t="e">
        <f t="shared" si="18"/>
        <v>#DIV/0!</v>
      </c>
      <c r="P30" s="9" t="e">
        <f t="shared" si="19"/>
        <v>#DIV/0!</v>
      </c>
      <c r="R30" s="1"/>
    </row>
    <row r="31" spans="2:40">
      <c r="B31" s="19" t="s">
        <v>18</v>
      </c>
      <c r="C31" s="37">
        <f t="shared" si="18"/>
        <v>-6.6365593970570624E-2</v>
      </c>
      <c r="D31" s="37">
        <f t="shared" si="18"/>
        <v>-5.5537298718369987E-2</v>
      </c>
      <c r="E31" s="37">
        <f t="shared" si="18"/>
        <v>-0.20139449980548818</v>
      </c>
      <c r="F31" s="37">
        <f t="shared" si="18"/>
        <v>-0.12782923601922136</v>
      </c>
      <c r="G31" s="37">
        <f t="shared" si="18"/>
        <v>-0.29500439807091505</v>
      </c>
      <c r="H31" s="37">
        <f t="shared" si="18"/>
        <v>-0.22869794159885115</v>
      </c>
      <c r="I31" s="37">
        <f t="shared" si="18"/>
        <v>-0.16951672862453526</v>
      </c>
      <c r="J31" s="58">
        <f t="shared" si="18"/>
        <v>-8.7192747029751549E-2</v>
      </c>
      <c r="K31" s="38">
        <f t="shared" si="18"/>
        <v>-6.421420735052108E-2</v>
      </c>
      <c r="L31" s="38">
        <f t="shared" si="18"/>
        <v>-0.16002998219806985</v>
      </c>
      <c r="M31" s="38">
        <f t="shared" si="18"/>
        <v>-0.1997646366578405</v>
      </c>
      <c r="N31" s="67">
        <f t="shared" si="18"/>
        <v>-0.23685493701747262</v>
      </c>
      <c r="O31" s="38">
        <f t="shared" si="18"/>
        <v>-0.15793411334252594</v>
      </c>
      <c r="P31" s="9">
        <f t="shared" si="19"/>
        <v>-0.16270577722789292</v>
      </c>
      <c r="Q31" s="1"/>
      <c r="R31" s="1"/>
    </row>
    <row r="32" spans="2:40">
      <c r="B32" s="18"/>
      <c r="C32" s="37">
        <f t="shared" si="18"/>
        <v>3.808609907018301E-2</v>
      </c>
      <c r="D32" s="37">
        <f t="shared" si="18"/>
        <v>6.6977770542803849E-2</v>
      </c>
      <c r="E32" s="37">
        <f t="shared" si="18"/>
        <v>-2.7266005764036594E-2</v>
      </c>
      <c r="F32" s="37">
        <f t="shared" si="18"/>
        <v>0.27526056745801974</v>
      </c>
      <c r="G32" s="37">
        <f t="shared" si="18"/>
        <v>-7.3188912182622912E-2</v>
      </c>
      <c r="H32" s="37">
        <f t="shared" si="18"/>
        <v>-9.8334288808204384E-2</v>
      </c>
      <c r="I32" s="37">
        <f t="shared" si="18"/>
        <v>-4.4020012555405441E-2</v>
      </c>
      <c r="J32" s="58">
        <f t="shared" si="18"/>
        <v>-2.5422802157748947E-2</v>
      </c>
      <c r="K32" s="38">
        <f t="shared" si="18"/>
        <v>0.133646107628973</v>
      </c>
      <c r="L32" s="38">
        <f t="shared" si="18"/>
        <v>0.1075858816130808</v>
      </c>
      <c r="M32" s="38">
        <f t="shared" si="18"/>
        <v>0.1267373007924375</v>
      </c>
      <c r="N32" s="67">
        <f t="shared" si="18"/>
        <v>0.18354615256217666</v>
      </c>
      <c r="O32" s="38">
        <f t="shared" si="18"/>
        <v>5.0229882408522331E-2</v>
      </c>
      <c r="P32" s="38">
        <f t="shared" si="19"/>
        <v>0.13517888942852507</v>
      </c>
      <c r="Q32" s="1"/>
      <c r="R32" s="1"/>
    </row>
    <row r="33" spans="2:18">
      <c r="B33" s="4"/>
      <c r="L33" s="1"/>
      <c r="Q33" s="1"/>
      <c r="R33" s="1"/>
    </row>
    <row r="34" spans="2:18">
      <c r="B34" s="41" t="s">
        <v>60</v>
      </c>
      <c r="C34" s="39" t="s">
        <v>46</v>
      </c>
      <c r="D34" s="39" t="s">
        <v>47</v>
      </c>
      <c r="E34" s="39" t="s">
        <v>48</v>
      </c>
      <c r="F34" s="39" t="s">
        <v>49</v>
      </c>
      <c r="G34" s="39" t="s">
        <v>50</v>
      </c>
      <c r="H34" s="39" t="s">
        <v>51</v>
      </c>
      <c r="I34" s="39" t="s">
        <v>52</v>
      </c>
      <c r="J34" s="39" t="s">
        <v>53</v>
      </c>
      <c r="K34" s="45"/>
      <c r="L34" s="45"/>
      <c r="M34" s="45"/>
      <c r="N34" s="69"/>
      <c r="O34" s="39" t="s">
        <v>66</v>
      </c>
      <c r="Q34" s="1"/>
      <c r="R34" s="1"/>
    </row>
    <row r="35" spans="2:18">
      <c r="B35" s="17" t="s">
        <v>14</v>
      </c>
      <c r="C35" s="9" t="e">
        <f t="shared" ref="C35:H40" si="20">(C19/C11)-1</f>
        <v>#DIV/0!</v>
      </c>
      <c r="D35" s="9" t="e">
        <f t="shared" si="20"/>
        <v>#DIV/0!</v>
      </c>
      <c r="E35" s="9" t="e">
        <f t="shared" si="20"/>
        <v>#DIV/0!</v>
      </c>
      <c r="F35" s="9" t="e">
        <f t="shared" si="20"/>
        <v>#DIV/0!</v>
      </c>
      <c r="G35" s="9" t="e">
        <f t="shared" si="20"/>
        <v>#DIV/0!</v>
      </c>
      <c r="H35" s="9" t="e">
        <f t="shared" si="20"/>
        <v>#DIV/0!</v>
      </c>
      <c r="I35" s="9" t="e">
        <f t="shared" ref="I35:J40" si="21">(I19/I11)-1</f>
        <v>#DIV/0!</v>
      </c>
      <c r="J35" s="9" t="e">
        <f t="shared" si="21"/>
        <v>#DIV/0!</v>
      </c>
      <c r="K35" s="57"/>
      <c r="L35" s="57"/>
      <c r="M35" s="57"/>
      <c r="N35" s="71"/>
      <c r="O35" s="9" t="e">
        <f t="shared" ref="O35:O40" si="22">(SUM(C19:J19)/SUM(C11:J11))-1</f>
        <v>#DIV/0!</v>
      </c>
      <c r="Q35" s="1"/>
      <c r="R35" s="1"/>
    </row>
    <row r="36" spans="2:18">
      <c r="B36" s="17" t="s">
        <v>15</v>
      </c>
      <c r="C36" s="9">
        <f t="shared" si="20"/>
        <v>0.4645931984502798</v>
      </c>
      <c r="D36" s="9">
        <f t="shared" si="20"/>
        <v>0.74027305003477184</v>
      </c>
      <c r="E36" s="9">
        <f t="shared" si="20"/>
        <v>0.58236057068741887</v>
      </c>
      <c r="F36" s="9">
        <f t="shared" si="20"/>
        <v>0.17361998013339019</v>
      </c>
      <c r="G36" s="9">
        <f t="shared" si="20"/>
        <v>0.42208684226243798</v>
      </c>
      <c r="H36" s="9">
        <f t="shared" si="20"/>
        <v>0.44755718925091892</v>
      </c>
      <c r="I36" s="9">
        <f t="shared" si="21"/>
        <v>0.66852532922054819</v>
      </c>
      <c r="J36" s="9">
        <f t="shared" si="21"/>
        <v>0.70871267097682189</v>
      </c>
      <c r="K36" s="57"/>
      <c r="L36" s="57"/>
      <c r="M36" s="57"/>
      <c r="N36" s="71"/>
      <c r="O36" s="9">
        <f t="shared" si="22"/>
        <v>0.49819407955979389</v>
      </c>
      <c r="Q36" s="1"/>
      <c r="R36" s="1"/>
    </row>
    <row r="37" spans="2:18">
      <c r="B37" s="18" t="s">
        <v>16</v>
      </c>
      <c r="C37" s="9">
        <f t="shared" si="20"/>
        <v>1.6877567789646672</v>
      </c>
      <c r="D37" s="9">
        <f t="shared" si="20"/>
        <v>2.0532604984636396</v>
      </c>
      <c r="E37" s="9">
        <f t="shared" si="20"/>
        <v>2.2587548638132295</v>
      </c>
      <c r="F37" s="9">
        <f t="shared" si="20"/>
        <v>2.1334604385128695</v>
      </c>
      <c r="G37" s="9">
        <f t="shared" si="20"/>
        <v>2.9532678631899763</v>
      </c>
      <c r="H37" s="9">
        <f t="shared" si="20"/>
        <v>2.552127659574468</v>
      </c>
      <c r="I37" s="9">
        <f t="shared" si="21"/>
        <v>3.3511043412033512</v>
      </c>
      <c r="J37" s="9">
        <f t="shared" si="21"/>
        <v>2.5647141353910907</v>
      </c>
      <c r="K37" s="57"/>
      <c r="L37" s="57"/>
      <c r="M37" s="57"/>
      <c r="N37" s="71"/>
      <c r="O37" s="9">
        <f t="shared" si="22"/>
        <v>2.4058019201196958</v>
      </c>
      <c r="Q37" s="1"/>
      <c r="R37" s="1"/>
    </row>
    <row r="38" spans="2:18">
      <c r="B38" s="18" t="s">
        <v>17</v>
      </c>
      <c r="C38" s="9" t="e">
        <f t="shared" si="20"/>
        <v>#DIV/0!</v>
      </c>
      <c r="D38" s="9" t="e">
        <f t="shared" si="20"/>
        <v>#DIV/0!</v>
      </c>
      <c r="E38" s="9" t="e">
        <f t="shared" si="20"/>
        <v>#DIV/0!</v>
      </c>
      <c r="F38" s="9" t="e">
        <f t="shared" si="20"/>
        <v>#DIV/0!</v>
      </c>
      <c r="G38" s="9" t="e">
        <f t="shared" si="20"/>
        <v>#DIV/0!</v>
      </c>
      <c r="H38" s="9" t="e">
        <f t="shared" si="20"/>
        <v>#DIV/0!</v>
      </c>
      <c r="I38" s="9" t="e">
        <f t="shared" si="21"/>
        <v>#DIV/0!</v>
      </c>
      <c r="J38" s="9" t="e">
        <f t="shared" si="21"/>
        <v>#DIV/0!</v>
      </c>
      <c r="K38" s="57"/>
      <c r="L38" s="57"/>
      <c r="M38" s="57"/>
      <c r="N38" s="71"/>
      <c r="O38" s="9" t="e">
        <f t="shared" si="22"/>
        <v>#DIV/0!</v>
      </c>
      <c r="Q38" s="1"/>
      <c r="R38" s="1"/>
    </row>
    <row r="39" spans="2:18">
      <c r="B39" s="19" t="s">
        <v>18</v>
      </c>
      <c r="C39" s="38">
        <f t="shared" si="20"/>
        <v>-0.13197937021494699</v>
      </c>
      <c r="D39" s="38">
        <f t="shared" si="20"/>
        <v>-0.16249130132219902</v>
      </c>
      <c r="E39" s="38">
        <f t="shared" si="20"/>
        <v>-6.7935699029490038E-2</v>
      </c>
      <c r="F39" s="38">
        <f t="shared" si="20"/>
        <v>-0.13075418213758139</v>
      </c>
      <c r="G39" s="38">
        <f t="shared" si="20"/>
        <v>-7.3140300305468697E-3</v>
      </c>
      <c r="H39" s="38">
        <f t="shared" si="20"/>
        <v>-5.6749418153607456E-2</v>
      </c>
      <c r="I39" s="38">
        <f t="shared" si="21"/>
        <v>-8.9973142345568524E-3</v>
      </c>
      <c r="J39" s="38">
        <f t="shared" si="21"/>
        <v>-4.5322528595503564E-2</v>
      </c>
      <c r="K39" s="58"/>
      <c r="L39" s="58"/>
      <c r="M39" s="58"/>
      <c r="N39" s="72"/>
      <c r="O39" s="9">
        <f t="shared" si="22"/>
        <v>-8.0476716458948605E-2</v>
      </c>
      <c r="Q39" s="1"/>
      <c r="R39" s="1"/>
    </row>
    <row r="40" spans="2:18">
      <c r="B40" s="125"/>
      <c r="C40" s="106">
        <f t="shared" si="20"/>
        <v>0.26200114752008163</v>
      </c>
      <c r="D40" s="106">
        <f t="shared" si="20"/>
        <v>0.39474487201220554</v>
      </c>
      <c r="E40" s="106">
        <f t="shared" si="20"/>
        <v>0.42932708714671297</v>
      </c>
      <c r="F40" s="106">
        <f t="shared" si="20"/>
        <v>0.18627617912480843</v>
      </c>
      <c r="G40" s="106">
        <f t="shared" si="20"/>
        <v>0.42349452096109386</v>
      </c>
      <c r="H40" s="106">
        <f t="shared" si="20"/>
        <v>0.36708994895886682</v>
      </c>
      <c r="I40" s="106">
        <f t="shared" si="21"/>
        <v>0.56346884763098726</v>
      </c>
      <c r="J40" s="106">
        <f t="shared" si="21"/>
        <v>0.46174991117676756</v>
      </c>
      <c r="N40" s="68"/>
      <c r="O40" s="9">
        <f t="shared" si="22"/>
        <v>0.37674765947359923</v>
      </c>
      <c r="Q40" s="1"/>
      <c r="R40" s="1"/>
    </row>
    <row r="41" spans="2:18">
      <c r="L41" s="1"/>
      <c r="Q41" s="1"/>
      <c r="R41" s="1"/>
    </row>
    <row r="42" spans="2:18">
      <c r="L42" s="1"/>
      <c r="Q42" s="1"/>
      <c r="R42" s="1"/>
    </row>
    <row r="43" spans="2:18">
      <c r="B43" t="s">
        <v>67</v>
      </c>
      <c r="C43" s="325" t="s">
        <v>45</v>
      </c>
      <c r="D43" s="326"/>
      <c r="E43" s="326"/>
      <c r="F43" s="327"/>
      <c r="G43" s="325" t="s">
        <v>60</v>
      </c>
      <c r="H43" s="326"/>
      <c r="I43" s="326"/>
      <c r="J43" s="326"/>
      <c r="K43" s="326"/>
      <c r="L43" s="326"/>
      <c r="M43" s="326"/>
      <c r="N43" s="327"/>
      <c r="O43" s="328" t="s">
        <v>13</v>
      </c>
      <c r="Q43" s="1"/>
      <c r="R43" s="1"/>
    </row>
    <row r="44" spans="2:18">
      <c r="B44" s="124"/>
      <c r="C44" s="118" t="s">
        <v>54</v>
      </c>
      <c r="D44" s="11" t="s">
        <v>55</v>
      </c>
      <c r="E44" s="11" t="s">
        <v>56</v>
      </c>
      <c r="F44" s="121" t="s">
        <v>57</v>
      </c>
      <c r="G44" s="118" t="s">
        <v>46</v>
      </c>
      <c r="H44" s="11" t="s">
        <v>47</v>
      </c>
      <c r="I44" s="11" t="s">
        <v>48</v>
      </c>
      <c r="J44" s="11" t="s">
        <v>49</v>
      </c>
      <c r="K44" s="11" t="s">
        <v>50</v>
      </c>
      <c r="L44" s="11" t="s">
        <v>51</v>
      </c>
      <c r="M44" s="11" t="s">
        <v>52</v>
      </c>
      <c r="N44" s="121" t="s">
        <v>53</v>
      </c>
      <c r="O44" s="329"/>
      <c r="R44" s="1"/>
    </row>
    <row r="45" spans="2:18">
      <c r="B45" s="5" t="s">
        <v>15</v>
      </c>
      <c r="C45" s="119">
        <f t="shared" ref="C45:F46" si="23">K28</f>
        <v>0.30972755446597899</v>
      </c>
      <c r="D45" s="116">
        <f t="shared" si="23"/>
        <v>0.24701548053420241</v>
      </c>
      <c r="E45" s="116">
        <f t="shared" si="23"/>
        <v>0.34772367124930414</v>
      </c>
      <c r="F45" s="122">
        <f t="shared" si="23"/>
        <v>0.50268446809521539</v>
      </c>
      <c r="G45" s="119">
        <f t="shared" ref="G45:N46" si="24">C36</f>
        <v>0.4645931984502798</v>
      </c>
      <c r="H45" s="116">
        <f t="shared" si="24"/>
        <v>0.74027305003477184</v>
      </c>
      <c r="I45" s="116">
        <f t="shared" si="24"/>
        <v>0.58236057068741887</v>
      </c>
      <c r="J45" s="116">
        <f t="shared" si="24"/>
        <v>0.17361998013339019</v>
      </c>
      <c r="K45" s="116">
        <f t="shared" si="24"/>
        <v>0.42208684226243798</v>
      </c>
      <c r="L45" s="116">
        <f t="shared" si="24"/>
        <v>0.44755718925091892</v>
      </c>
      <c r="M45" s="116">
        <f t="shared" si="24"/>
        <v>0.66852532922054819</v>
      </c>
      <c r="N45" s="122">
        <f t="shared" si="24"/>
        <v>0.70871267097682189</v>
      </c>
      <c r="O45" s="116">
        <f>(M12+N12+O12+P12+E20+F20+G20+H20+I20+J20)/(M4+N4+O4+P4+E12+F12+G12+H12+I12+J12)-1</f>
        <v>0.35043884091609834</v>
      </c>
      <c r="Q45" s="1"/>
      <c r="R45" s="1"/>
    </row>
    <row r="46" spans="2:18">
      <c r="B46" s="4" t="s">
        <v>16</v>
      </c>
      <c r="C46" s="119">
        <f t="shared" si="23"/>
        <v>0.75947754061803119</v>
      </c>
      <c r="D46" s="116">
        <f t="shared" si="23"/>
        <v>1.4876377718200775</v>
      </c>
      <c r="E46" s="116">
        <f t="shared" si="23"/>
        <v>1.7093844601412713</v>
      </c>
      <c r="F46" s="122">
        <f t="shared" si="23"/>
        <v>1.5072655217965654</v>
      </c>
      <c r="G46" s="119">
        <f t="shared" si="24"/>
        <v>1.6877567789646672</v>
      </c>
      <c r="H46" s="116">
        <f t="shared" si="24"/>
        <v>2.0532604984636396</v>
      </c>
      <c r="I46" s="116">
        <f t="shared" si="24"/>
        <v>2.2587548638132295</v>
      </c>
      <c r="J46" s="116">
        <f t="shared" si="24"/>
        <v>2.1334604385128695</v>
      </c>
      <c r="K46" s="116">
        <f t="shared" si="24"/>
        <v>2.9532678631899763</v>
      </c>
      <c r="L46" s="116">
        <f t="shared" si="24"/>
        <v>2.552127659574468</v>
      </c>
      <c r="M46" s="116">
        <f t="shared" si="24"/>
        <v>3.3511043412033512</v>
      </c>
      <c r="N46" s="122">
        <f t="shared" si="24"/>
        <v>2.5647141353910907</v>
      </c>
      <c r="O46" s="116">
        <f>(M13+N13+O13+P13+E21+F21+G21+H21+I21+J21)/(M5+N5+O5+P5+E13+F13+G13+H13+I13+J13)-1</f>
        <v>1.1620749357045606</v>
      </c>
      <c r="Q46" s="1"/>
      <c r="R46" s="1"/>
    </row>
    <row r="47" spans="2:18">
      <c r="B47" s="12" t="s">
        <v>68</v>
      </c>
      <c r="C47" s="135">
        <f t="shared" ref="C47:F48" si="25">K31</f>
        <v>-6.421420735052108E-2</v>
      </c>
      <c r="D47" s="115">
        <f t="shared" si="25"/>
        <v>-0.16002998219806985</v>
      </c>
      <c r="E47" s="115">
        <f t="shared" si="25"/>
        <v>-0.1997646366578405</v>
      </c>
      <c r="F47" s="136">
        <f t="shared" si="25"/>
        <v>-0.23685493701747262</v>
      </c>
      <c r="G47" s="135">
        <f t="shared" ref="G47:N48" si="26">C39</f>
        <v>-0.13197937021494699</v>
      </c>
      <c r="H47" s="115">
        <f t="shared" si="26"/>
        <v>-0.16249130132219902</v>
      </c>
      <c r="I47" s="115">
        <f t="shared" si="26"/>
        <v>-6.7935699029490038E-2</v>
      </c>
      <c r="J47" s="115">
        <f t="shared" si="26"/>
        <v>-0.13075418213758139</v>
      </c>
      <c r="K47" s="115">
        <f t="shared" si="26"/>
        <v>-7.3140300305468697E-3</v>
      </c>
      <c r="L47" s="115">
        <f t="shared" si="26"/>
        <v>-5.6749418153607456E-2</v>
      </c>
      <c r="M47" s="115">
        <f t="shared" si="26"/>
        <v>-8.9973142345568524E-3</v>
      </c>
      <c r="N47" s="136">
        <f t="shared" si="26"/>
        <v>-4.5322528595503564E-2</v>
      </c>
      <c r="O47" s="115">
        <f>(M15+N15+O15+P15+E23+F23+G23+H23+I23+J23)/(M7+N7+O7+P7+E15+F15+G15+H15+I15+J15)-1</f>
        <v>-0.13620545681333007</v>
      </c>
      <c r="Q47" s="1"/>
      <c r="R47" s="1"/>
    </row>
    <row r="48" spans="2:18">
      <c r="B48" s="4"/>
      <c r="C48" s="119">
        <f t="shared" si="25"/>
        <v>0.133646107628973</v>
      </c>
      <c r="D48" s="116">
        <f t="shared" si="25"/>
        <v>0.1075858816130808</v>
      </c>
      <c r="E48" s="116">
        <f t="shared" si="25"/>
        <v>0.1267373007924375</v>
      </c>
      <c r="F48" s="122">
        <f t="shared" si="25"/>
        <v>0.18354615256217666</v>
      </c>
      <c r="G48" s="119">
        <f t="shared" si="26"/>
        <v>0.26200114752008163</v>
      </c>
      <c r="H48" s="116">
        <f t="shared" si="26"/>
        <v>0.39474487201220554</v>
      </c>
      <c r="I48" s="116">
        <f t="shared" si="26"/>
        <v>0.42932708714671297</v>
      </c>
      <c r="J48" s="116">
        <f t="shared" si="26"/>
        <v>0.18627617912480843</v>
      </c>
      <c r="K48" s="116">
        <f t="shared" si="26"/>
        <v>0.42349452096109386</v>
      </c>
      <c r="L48" s="116">
        <f t="shared" si="26"/>
        <v>0.36708994895886682</v>
      </c>
      <c r="M48" s="116">
        <f t="shared" si="26"/>
        <v>0.56346884763098726</v>
      </c>
      <c r="N48" s="122">
        <f t="shared" si="26"/>
        <v>0.46174991117676756</v>
      </c>
      <c r="O48" s="116">
        <f>(M16+N16+O16+P16+E24+F24+G24+H24+I24+J24)/(M8+N8+O8+P8+E16+F16+G16+H16+I16+J16)-1</f>
        <v>0.16528866183050805</v>
      </c>
      <c r="Q48" s="1"/>
      <c r="R48" s="1"/>
    </row>
    <row r="49" spans="2:18">
      <c r="Q49" s="1"/>
      <c r="R49" s="1"/>
    </row>
    <row r="50" spans="2:18">
      <c r="Q50" s="1"/>
    </row>
    <row r="51" spans="2:18">
      <c r="B51" s="323" t="s">
        <v>69</v>
      </c>
      <c r="C51" s="239">
        <v>2017</v>
      </c>
      <c r="D51" s="239">
        <v>2018</v>
      </c>
      <c r="E51" s="239">
        <v>2019</v>
      </c>
      <c r="F51" s="240" t="s">
        <v>70</v>
      </c>
      <c r="G51" s="241"/>
      <c r="Q51" s="1"/>
    </row>
    <row r="52" spans="2:18">
      <c r="B52" s="324"/>
      <c r="C52" s="242" t="s">
        <v>71</v>
      </c>
      <c r="D52" s="242" t="s">
        <v>71</v>
      </c>
      <c r="E52" s="242" t="s">
        <v>72</v>
      </c>
      <c r="F52" s="243" t="s">
        <v>73</v>
      </c>
      <c r="G52" s="242" t="s">
        <v>13</v>
      </c>
      <c r="Q52" s="1"/>
    </row>
    <row r="53" spans="2:18">
      <c r="B53" s="244" t="s">
        <v>15</v>
      </c>
      <c r="C53" s="245">
        <f>O4</f>
        <v>291267</v>
      </c>
      <c r="D53" s="245">
        <f>O12</f>
        <v>368317</v>
      </c>
      <c r="E53" s="245">
        <f>SUM(C20:J20)</f>
        <v>362121</v>
      </c>
      <c r="F53" s="246">
        <f>K12+L12+M12+N12+C20+D20+E20+F20+G20+H20+I20+J20</f>
        <v>488733</v>
      </c>
      <c r="G53" s="245">
        <f>C53+D53+E53</f>
        <v>1021705</v>
      </c>
      <c r="Q53" s="1"/>
    </row>
    <row r="54" spans="2:18">
      <c r="B54" s="247" t="s">
        <v>16</v>
      </c>
      <c r="C54" s="245">
        <f>O5</f>
        <v>36766</v>
      </c>
      <c r="D54" s="245">
        <f>O13</f>
        <v>51684</v>
      </c>
      <c r="E54" s="245">
        <f>SUM(C21:J21)</f>
        <v>81947</v>
      </c>
      <c r="F54" s="246">
        <f>K13+L13+M13+N13+C21+D21+E21+F21+G21+H21+I21+J21</f>
        <v>109570</v>
      </c>
      <c r="G54" s="245">
        <f>C54+D54+E54</f>
        <v>170397</v>
      </c>
      <c r="Q54" s="1"/>
    </row>
    <row r="55" spans="2:18">
      <c r="B55" s="248" t="s">
        <v>68</v>
      </c>
      <c r="C55" s="249">
        <f>O7</f>
        <v>366235</v>
      </c>
      <c r="D55" s="249">
        <f>O15</f>
        <v>308394</v>
      </c>
      <c r="E55" s="249">
        <f>SUM(C23:J23)</f>
        <v>193967</v>
      </c>
      <c r="F55" s="250">
        <f>K15+L15+M15+N15+C23+D23+E23+F23+G23+H23+I23+J23</f>
        <v>291418</v>
      </c>
      <c r="G55" s="249">
        <f>C55+D55+E55</f>
        <v>868596</v>
      </c>
      <c r="Q55" s="1"/>
    </row>
    <row r="56" spans="2:18">
      <c r="B56" s="247"/>
      <c r="C56" s="251">
        <f>SUM(C53:C55)</f>
        <v>694268</v>
      </c>
      <c r="D56" s="251">
        <f>SUM(D53:D55)</f>
        <v>728395</v>
      </c>
      <c r="E56" s="251">
        <f>SUM(E53:E55)</f>
        <v>638035</v>
      </c>
      <c r="F56" s="252">
        <f>SUM(F53:F55)</f>
        <v>889721</v>
      </c>
      <c r="G56" s="251">
        <f>SUM(G53:G55)</f>
        <v>2060698</v>
      </c>
    </row>
  </sheetData>
  <mergeCells count="4">
    <mergeCell ref="B51:B52"/>
    <mergeCell ref="C43:F43"/>
    <mergeCell ref="O43:O44"/>
    <mergeCell ref="G43:N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57"/>
  <sheetViews>
    <sheetView topLeftCell="A16" zoomScale="80" zoomScaleNormal="80" workbookViewId="0">
      <selection activeCell="F28" sqref="F28"/>
    </sheetView>
  </sheetViews>
  <sheetFormatPr defaultRowHeight="15"/>
  <cols>
    <col min="2" max="2" width="29.28515625" customWidth="1"/>
    <col min="3" max="3" width="11" customWidth="1"/>
    <col min="4" max="4" width="10.5703125" customWidth="1"/>
    <col min="5" max="5" width="34.85546875" bestFit="1" customWidth="1"/>
    <col min="6" max="6" width="11.140625" customWidth="1"/>
    <col min="7" max="7" width="17.42578125" bestFit="1" customWidth="1"/>
    <col min="17" max="17" width="9" customWidth="1"/>
  </cols>
  <sheetData>
    <row r="1" spans="2:40">
      <c r="B1" s="4"/>
    </row>
    <row r="2" spans="2:40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41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</row>
    <row r="3" spans="2:40" s="2" customFormat="1">
      <c r="B3" s="31" t="s">
        <v>14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0">
        <f>SUM(C3:N3)</f>
        <v>0</v>
      </c>
      <c r="P3"/>
      <c r="Q3" s="6" t="e">
        <f t="shared" ref="Q3:Q8" si="1">(D3/C3)-1</f>
        <v>#DIV/0!</v>
      </c>
      <c r="R3" s="6" t="e">
        <f t="shared" ref="R3:AA7" si="2">(E3/D3)-1</f>
        <v>#DIV/0!</v>
      </c>
      <c r="S3" s="6" t="e">
        <f t="shared" si="2"/>
        <v>#DIV/0!</v>
      </c>
      <c r="T3" s="6" t="e">
        <f t="shared" si="2"/>
        <v>#DIV/0!</v>
      </c>
      <c r="U3" s="6" t="e">
        <f t="shared" si="2"/>
        <v>#DIV/0!</v>
      </c>
      <c r="V3" s="6" t="e">
        <f t="shared" si="2"/>
        <v>#DIV/0!</v>
      </c>
      <c r="W3" s="6" t="e">
        <f t="shared" si="2"/>
        <v>#DIV/0!</v>
      </c>
      <c r="X3" s="6" t="e">
        <f t="shared" si="2"/>
        <v>#DIV/0!</v>
      </c>
      <c r="Y3" s="6" t="e">
        <f t="shared" si="2"/>
        <v>#DIV/0!</v>
      </c>
      <c r="Z3" s="6" t="e">
        <f t="shared" si="2"/>
        <v>#DIV/0!</v>
      </c>
      <c r="AA3" s="6" t="e">
        <f t="shared" si="2"/>
        <v>#DIV/0!</v>
      </c>
      <c r="AB3"/>
      <c r="AC3" s="6" t="e">
        <f t="shared" ref="AC3:AC8" si="3">C3/$O3</f>
        <v>#DIV/0!</v>
      </c>
      <c r="AD3" s="6" t="e">
        <f t="shared" ref="AD3:AN7" si="4">D3/$O3</f>
        <v>#DIV/0!</v>
      </c>
      <c r="AE3" s="6" t="e">
        <f t="shared" si="4"/>
        <v>#DIV/0!</v>
      </c>
      <c r="AF3" s="6" t="e">
        <f t="shared" si="4"/>
        <v>#DIV/0!</v>
      </c>
      <c r="AG3" s="6" t="e">
        <f t="shared" si="4"/>
        <v>#DIV/0!</v>
      </c>
      <c r="AH3" s="6" t="e">
        <f t="shared" si="4"/>
        <v>#DIV/0!</v>
      </c>
      <c r="AI3" s="6" t="e">
        <f t="shared" si="4"/>
        <v>#DIV/0!</v>
      </c>
      <c r="AJ3" s="6" t="e">
        <f t="shared" si="4"/>
        <v>#DIV/0!</v>
      </c>
      <c r="AK3" s="6" t="e">
        <f t="shared" si="4"/>
        <v>#DIV/0!</v>
      </c>
      <c r="AL3" s="6" t="e">
        <f t="shared" si="4"/>
        <v>#DIV/0!</v>
      </c>
      <c r="AM3" s="6" t="e">
        <f t="shared" si="4"/>
        <v>#DIV/0!</v>
      </c>
      <c r="AN3" s="6" t="e">
        <f t="shared" si="4"/>
        <v>#DIV/0!</v>
      </c>
    </row>
    <row r="4" spans="2:40">
      <c r="B4" s="17" t="s">
        <v>15</v>
      </c>
      <c r="C4" s="1">
        <v>241</v>
      </c>
      <c r="D4" s="1">
        <v>896</v>
      </c>
      <c r="E4" s="1">
        <v>3013</v>
      </c>
      <c r="F4" s="1">
        <v>2737</v>
      </c>
      <c r="G4" s="1">
        <v>2895</v>
      </c>
      <c r="H4" s="1">
        <v>1676</v>
      </c>
      <c r="I4" s="1">
        <v>1417</v>
      </c>
      <c r="J4" s="1">
        <v>1528</v>
      </c>
      <c r="K4" s="1">
        <v>1723</v>
      </c>
      <c r="L4" s="1">
        <v>2348</v>
      </c>
      <c r="M4" s="1">
        <v>2450</v>
      </c>
      <c r="N4" s="22">
        <v>1791</v>
      </c>
      <c r="O4" s="10">
        <f>SUM(C4:N4)</f>
        <v>22715</v>
      </c>
      <c r="Q4" s="6">
        <f t="shared" si="1"/>
        <v>2.7178423236514524</v>
      </c>
      <c r="R4" s="6">
        <f t="shared" si="2"/>
        <v>2.3627232142857144</v>
      </c>
      <c r="S4" s="6">
        <f t="shared" si="2"/>
        <v>-9.1603053435114545E-2</v>
      </c>
      <c r="T4" s="6">
        <f t="shared" si="2"/>
        <v>5.7727438801607578E-2</v>
      </c>
      <c r="U4" s="6">
        <f t="shared" si="2"/>
        <v>-0.42107081174438687</v>
      </c>
      <c r="V4" s="6">
        <f t="shared" si="2"/>
        <v>-0.15453460620525061</v>
      </c>
      <c r="W4" s="6">
        <f t="shared" si="2"/>
        <v>7.8334509527170137E-2</v>
      </c>
      <c r="X4" s="6">
        <f t="shared" si="2"/>
        <v>0.1276178010471205</v>
      </c>
      <c r="Y4" s="6">
        <f t="shared" si="2"/>
        <v>0.36273940800928606</v>
      </c>
      <c r="Z4" s="6">
        <f t="shared" si="2"/>
        <v>4.3441226575809289E-2</v>
      </c>
      <c r="AA4" s="6">
        <f t="shared" si="2"/>
        <v>-0.2689795918367347</v>
      </c>
      <c r="AC4" s="6">
        <f t="shared" si="3"/>
        <v>1.0609729253797051E-2</v>
      </c>
      <c r="AD4" s="6">
        <f t="shared" si="4"/>
        <v>3.9445300462249616E-2</v>
      </c>
      <c r="AE4" s="6">
        <f t="shared" si="4"/>
        <v>0.13264362755888179</v>
      </c>
      <c r="AF4" s="6">
        <f t="shared" si="4"/>
        <v>0.12049306625577812</v>
      </c>
      <c r="AG4" s="6">
        <f t="shared" si="4"/>
        <v>0.12744882236407659</v>
      </c>
      <c r="AH4" s="6">
        <f t="shared" si="4"/>
        <v>7.3783843275368702E-2</v>
      </c>
      <c r="AI4" s="6">
        <f t="shared" si="4"/>
        <v>6.2381686110499671E-2</v>
      </c>
      <c r="AJ4" s="6">
        <f t="shared" si="4"/>
        <v>6.7268324895443543E-2</v>
      </c>
      <c r="AK4" s="6">
        <f t="shared" si="4"/>
        <v>7.5852960598723304E-2</v>
      </c>
      <c r="AL4" s="6">
        <f t="shared" si="4"/>
        <v>0.10336781862205591</v>
      </c>
      <c r="AM4" s="6">
        <f t="shared" si="4"/>
        <v>0.10785824345146379</v>
      </c>
      <c r="AN4" s="6">
        <f t="shared" si="4"/>
        <v>7.8846577151661892E-2</v>
      </c>
    </row>
    <row r="5" spans="2:40">
      <c r="B5" s="18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2"/>
      <c r="O5" s="10">
        <f>SUM(C5:N5)</f>
        <v>0</v>
      </c>
      <c r="Q5" s="6" t="e">
        <f t="shared" si="1"/>
        <v>#DIV/0!</v>
      </c>
      <c r="R5" s="6" t="e">
        <f t="shared" si="2"/>
        <v>#DIV/0!</v>
      </c>
      <c r="S5" s="6" t="e">
        <f t="shared" si="2"/>
        <v>#DIV/0!</v>
      </c>
      <c r="T5" s="6" t="e">
        <f t="shared" si="2"/>
        <v>#DIV/0!</v>
      </c>
      <c r="U5" s="6" t="e">
        <f t="shared" si="2"/>
        <v>#DIV/0!</v>
      </c>
      <c r="V5" s="6" t="e">
        <f t="shared" si="2"/>
        <v>#DIV/0!</v>
      </c>
      <c r="W5" s="6" t="e">
        <f t="shared" si="2"/>
        <v>#DIV/0!</v>
      </c>
      <c r="X5" s="6" t="e">
        <f t="shared" si="2"/>
        <v>#DIV/0!</v>
      </c>
      <c r="Y5" s="6" t="e">
        <f t="shared" si="2"/>
        <v>#DIV/0!</v>
      </c>
      <c r="Z5" s="6" t="e">
        <f t="shared" si="2"/>
        <v>#DIV/0!</v>
      </c>
      <c r="AA5" s="6" t="e">
        <f t="shared" si="2"/>
        <v>#DIV/0!</v>
      </c>
      <c r="AC5" s="6" t="e">
        <f t="shared" si="3"/>
        <v>#DIV/0!</v>
      </c>
      <c r="AD5" s="6" t="e">
        <f t="shared" si="4"/>
        <v>#DIV/0!</v>
      </c>
      <c r="AE5" s="6" t="e">
        <f t="shared" si="4"/>
        <v>#DIV/0!</v>
      </c>
      <c r="AF5" s="6" t="e">
        <f t="shared" si="4"/>
        <v>#DIV/0!</v>
      </c>
      <c r="AG5" s="6" t="e">
        <f t="shared" si="4"/>
        <v>#DIV/0!</v>
      </c>
      <c r="AH5" s="6" t="e">
        <f t="shared" si="4"/>
        <v>#DIV/0!</v>
      </c>
      <c r="AI5" s="6" t="e">
        <f t="shared" si="4"/>
        <v>#DIV/0!</v>
      </c>
      <c r="AJ5" s="6" t="e">
        <f t="shared" si="4"/>
        <v>#DIV/0!</v>
      </c>
      <c r="AK5" s="6" t="e">
        <f t="shared" si="4"/>
        <v>#DIV/0!</v>
      </c>
      <c r="AL5" s="6" t="e">
        <f t="shared" si="4"/>
        <v>#DIV/0!</v>
      </c>
      <c r="AM5" s="6" t="e">
        <f t="shared" si="4"/>
        <v>#DIV/0!</v>
      </c>
      <c r="AN5" s="6" t="e">
        <f t="shared" si="4"/>
        <v>#DIV/0!</v>
      </c>
    </row>
    <row r="6" spans="2:40">
      <c r="B6" s="18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2"/>
      <c r="O6" s="10">
        <f>SUM(C6:N6)</f>
        <v>0</v>
      </c>
      <c r="Q6" s="6" t="e">
        <f t="shared" si="1"/>
        <v>#DIV/0!</v>
      </c>
      <c r="R6" s="6" t="e">
        <f t="shared" si="2"/>
        <v>#DIV/0!</v>
      </c>
      <c r="S6" s="6" t="e">
        <f t="shared" si="2"/>
        <v>#DIV/0!</v>
      </c>
      <c r="T6" s="6" t="e">
        <f t="shared" si="2"/>
        <v>#DIV/0!</v>
      </c>
      <c r="U6" s="6" t="e">
        <f t="shared" si="2"/>
        <v>#DIV/0!</v>
      </c>
      <c r="V6" s="6" t="e">
        <f t="shared" si="2"/>
        <v>#DIV/0!</v>
      </c>
      <c r="W6" s="6" t="e">
        <f t="shared" si="2"/>
        <v>#DIV/0!</v>
      </c>
      <c r="X6" s="6" t="e">
        <f t="shared" si="2"/>
        <v>#DIV/0!</v>
      </c>
      <c r="Y6" s="6" t="e">
        <f t="shared" si="2"/>
        <v>#DIV/0!</v>
      </c>
      <c r="Z6" s="6" t="e">
        <f t="shared" si="2"/>
        <v>#DIV/0!</v>
      </c>
      <c r="AA6" s="6" t="e">
        <f t="shared" si="2"/>
        <v>#DIV/0!</v>
      </c>
      <c r="AC6" s="6" t="e">
        <f t="shared" si="3"/>
        <v>#DIV/0!</v>
      </c>
      <c r="AD6" s="6" t="e">
        <f t="shared" si="4"/>
        <v>#DIV/0!</v>
      </c>
      <c r="AE6" s="6" t="e">
        <f t="shared" si="4"/>
        <v>#DIV/0!</v>
      </c>
      <c r="AF6" s="6" t="e">
        <f t="shared" si="4"/>
        <v>#DIV/0!</v>
      </c>
      <c r="AG6" s="6" t="e">
        <f t="shared" si="4"/>
        <v>#DIV/0!</v>
      </c>
      <c r="AH6" s="6" t="e">
        <f t="shared" si="4"/>
        <v>#DIV/0!</v>
      </c>
      <c r="AI6" s="6" t="e">
        <f t="shared" si="4"/>
        <v>#DIV/0!</v>
      </c>
      <c r="AJ6" s="6" t="e">
        <f t="shared" si="4"/>
        <v>#DIV/0!</v>
      </c>
      <c r="AK6" s="6" t="e">
        <f t="shared" si="4"/>
        <v>#DIV/0!</v>
      </c>
      <c r="AL6" s="6" t="e">
        <f t="shared" si="4"/>
        <v>#DIV/0!</v>
      </c>
      <c r="AM6" s="6" t="e">
        <f t="shared" si="4"/>
        <v>#DIV/0!</v>
      </c>
      <c r="AN6" s="6" t="e">
        <f t="shared" si="4"/>
        <v>#DIV/0!</v>
      </c>
    </row>
    <row r="7" spans="2:40">
      <c r="B7" s="19" t="s">
        <v>18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3"/>
      <c r="O7" s="15">
        <f>SUM(C7:N7)</f>
        <v>0</v>
      </c>
      <c r="Q7" s="16" t="e">
        <f t="shared" si="1"/>
        <v>#DIV/0!</v>
      </c>
      <c r="R7" s="16" t="e">
        <f t="shared" si="2"/>
        <v>#DIV/0!</v>
      </c>
      <c r="S7" s="16" t="e">
        <f t="shared" si="2"/>
        <v>#DIV/0!</v>
      </c>
      <c r="T7" s="16" t="e">
        <f t="shared" si="2"/>
        <v>#DIV/0!</v>
      </c>
      <c r="U7" s="16" t="e">
        <f t="shared" si="2"/>
        <v>#DIV/0!</v>
      </c>
      <c r="V7" s="16" t="e">
        <f t="shared" si="2"/>
        <v>#DIV/0!</v>
      </c>
      <c r="W7" s="16" t="e">
        <f t="shared" si="2"/>
        <v>#DIV/0!</v>
      </c>
      <c r="X7" s="16" t="e">
        <f t="shared" si="2"/>
        <v>#DIV/0!</v>
      </c>
      <c r="Y7" s="16" t="e">
        <f t="shared" si="2"/>
        <v>#DIV/0!</v>
      </c>
      <c r="Z7" s="16" t="e">
        <f t="shared" si="2"/>
        <v>#DIV/0!</v>
      </c>
      <c r="AA7" s="16" t="e">
        <f t="shared" si="2"/>
        <v>#DIV/0!</v>
      </c>
      <c r="AC7" s="16" t="e">
        <f t="shared" si="3"/>
        <v>#DIV/0!</v>
      </c>
      <c r="AD7" s="16" t="e">
        <f t="shared" si="4"/>
        <v>#DIV/0!</v>
      </c>
      <c r="AE7" s="16" t="e">
        <f t="shared" si="4"/>
        <v>#DIV/0!</v>
      </c>
      <c r="AF7" s="16" t="e">
        <f t="shared" si="4"/>
        <v>#DIV/0!</v>
      </c>
      <c r="AG7" s="16" t="e">
        <f t="shared" si="4"/>
        <v>#DIV/0!</v>
      </c>
      <c r="AH7" s="16" t="e">
        <f t="shared" si="4"/>
        <v>#DIV/0!</v>
      </c>
      <c r="AI7" s="16" t="e">
        <f t="shared" si="4"/>
        <v>#DIV/0!</v>
      </c>
      <c r="AJ7" s="16" t="e">
        <f t="shared" si="4"/>
        <v>#DIV/0!</v>
      </c>
      <c r="AK7" s="16" t="e">
        <f t="shared" si="4"/>
        <v>#DIV/0!</v>
      </c>
      <c r="AL7" s="16" t="e">
        <f t="shared" si="4"/>
        <v>#DIV/0!</v>
      </c>
      <c r="AM7" s="16" t="e">
        <f t="shared" si="4"/>
        <v>#DIV/0!</v>
      </c>
      <c r="AN7" s="16" t="e">
        <f t="shared" si="4"/>
        <v>#DIV/0!</v>
      </c>
    </row>
    <row r="8" spans="2:40">
      <c r="B8" s="42"/>
      <c r="C8" s="43">
        <f>SUM(C3:C7)</f>
        <v>241</v>
      </c>
      <c r="D8" s="43">
        <f t="shared" ref="D8:N8" si="5">SUM(D3:D7)</f>
        <v>896</v>
      </c>
      <c r="E8" s="43">
        <f t="shared" si="5"/>
        <v>3013</v>
      </c>
      <c r="F8" s="43">
        <f t="shared" si="5"/>
        <v>2737</v>
      </c>
      <c r="G8" s="43">
        <f t="shared" si="5"/>
        <v>2895</v>
      </c>
      <c r="H8" s="43">
        <f t="shared" si="5"/>
        <v>1676</v>
      </c>
      <c r="I8" s="43">
        <f t="shared" si="5"/>
        <v>1417</v>
      </c>
      <c r="J8" s="43">
        <f t="shared" si="5"/>
        <v>1528</v>
      </c>
      <c r="K8" s="43">
        <f t="shared" si="5"/>
        <v>1723</v>
      </c>
      <c r="L8" s="43">
        <f t="shared" si="5"/>
        <v>2348</v>
      </c>
      <c r="M8" s="43">
        <f t="shared" si="5"/>
        <v>2450</v>
      </c>
      <c r="N8" s="43">
        <f t="shared" si="5"/>
        <v>1791</v>
      </c>
      <c r="O8" s="43">
        <f>SUM(O4:O7)</f>
        <v>22715</v>
      </c>
      <c r="Q8" s="16">
        <f t="shared" si="1"/>
        <v>2.7178423236514524</v>
      </c>
      <c r="R8" s="16">
        <f t="shared" ref="R8:AA8" si="6">(E8/D8)-1</f>
        <v>2.3627232142857144</v>
      </c>
      <c r="S8" s="16">
        <f t="shared" si="6"/>
        <v>-9.1603053435114545E-2</v>
      </c>
      <c r="T8" s="16">
        <f t="shared" si="6"/>
        <v>5.7727438801607578E-2</v>
      </c>
      <c r="U8" s="16">
        <f t="shared" si="6"/>
        <v>-0.42107081174438687</v>
      </c>
      <c r="V8" s="16">
        <f t="shared" si="6"/>
        <v>-0.15453460620525061</v>
      </c>
      <c r="W8" s="16">
        <f t="shared" si="6"/>
        <v>7.8334509527170137E-2</v>
      </c>
      <c r="X8" s="16">
        <f t="shared" si="6"/>
        <v>0.1276178010471205</v>
      </c>
      <c r="Y8" s="16">
        <f t="shared" si="6"/>
        <v>0.36273940800928606</v>
      </c>
      <c r="Z8" s="16">
        <f t="shared" si="6"/>
        <v>4.3441226575809289E-2</v>
      </c>
      <c r="AA8" s="16">
        <f t="shared" si="6"/>
        <v>-0.2689795918367347</v>
      </c>
      <c r="AC8" s="16">
        <f t="shared" si="3"/>
        <v>1.0609729253797051E-2</v>
      </c>
      <c r="AD8" s="16">
        <f t="shared" ref="AD8:AN8" si="7">D8/$O8</f>
        <v>3.9445300462249616E-2</v>
      </c>
      <c r="AE8" s="16">
        <f t="shared" si="7"/>
        <v>0.13264362755888179</v>
      </c>
      <c r="AF8" s="16">
        <f t="shared" si="7"/>
        <v>0.12049306625577812</v>
      </c>
      <c r="AG8" s="16">
        <f t="shared" si="7"/>
        <v>0.12744882236407659</v>
      </c>
      <c r="AH8" s="16">
        <f t="shared" si="7"/>
        <v>7.3783843275368702E-2</v>
      </c>
      <c r="AI8" s="16">
        <f t="shared" si="7"/>
        <v>6.2381686110499671E-2</v>
      </c>
      <c r="AJ8" s="16">
        <f t="shared" si="7"/>
        <v>6.7268324895443543E-2</v>
      </c>
      <c r="AK8" s="16">
        <f t="shared" si="7"/>
        <v>7.5852960598723304E-2</v>
      </c>
      <c r="AL8" s="16">
        <f t="shared" si="7"/>
        <v>0.10336781862205591</v>
      </c>
      <c r="AM8" s="16">
        <f t="shared" si="7"/>
        <v>0.10785824345146379</v>
      </c>
      <c r="AN8" s="16">
        <f t="shared" si="7"/>
        <v>7.8846577151661892E-2</v>
      </c>
    </row>
    <row r="9" spans="2:40">
      <c r="B9" s="4"/>
      <c r="R9" s="1"/>
    </row>
    <row r="10" spans="2:40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95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>CONCATENATE(LEFT(D10,2),"/",LEFT(C10,2))</f>
        <v>02/01</v>
      </c>
      <c r="R10" s="46" t="str">
        <f t="shared" ref="R10:AA10" si="8">CONCATENATE(LEFT(E10,2),"/",LEFT(D10,2))</f>
        <v>03/02</v>
      </c>
      <c r="S10" s="46" t="str">
        <f t="shared" si="8"/>
        <v>04/03</v>
      </c>
      <c r="T10" s="46" t="str">
        <f t="shared" si="8"/>
        <v>05/04</v>
      </c>
      <c r="U10" s="46" t="str">
        <f t="shared" si="8"/>
        <v>06/05</v>
      </c>
      <c r="V10" s="46" t="str">
        <f t="shared" si="8"/>
        <v>07/06</v>
      </c>
      <c r="W10" s="46" t="str">
        <f t="shared" si="8"/>
        <v>08/07</v>
      </c>
      <c r="X10" s="46" t="str">
        <f t="shared" si="8"/>
        <v>09/08</v>
      </c>
      <c r="Y10" s="46" t="str">
        <f t="shared" si="8"/>
        <v>10/09</v>
      </c>
      <c r="Z10" s="46" t="str">
        <f t="shared" si="8"/>
        <v>11/10</v>
      </c>
      <c r="AA10" s="46" t="str">
        <f t="shared" si="8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</row>
    <row r="11" spans="2:40" s="3" customFormat="1">
      <c r="B11" s="31" t="s">
        <v>14</v>
      </c>
      <c r="C11" s="32"/>
      <c r="D11" s="32"/>
      <c r="E11" s="32"/>
      <c r="F11" s="32"/>
      <c r="G11" s="32"/>
      <c r="H11" s="32"/>
      <c r="I11" s="32"/>
      <c r="J11" s="47"/>
      <c r="K11" s="34"/>
      <c r="L11" s="34"/>
      <c r="M11" s="34"/>
      <c r="N11" s="35"/>
      <c r="O11" s="10">
        <f>SUM(C11:N11)</f>
        <v>0</v>
      </c>
      <c r="P11"/>
      <c r="Q11" s="6" t="e">
        <f t="shared" ref="Q11:Q16" si="9">(D11/C11)-1</f>
        <v>#DIV/0!</v>
      </c>
      <c r="R11" s="6" t="e">
        <f t="shared" ref="R11:AA15" si="10">(E11/D11)-1</f>
        <v>#DIV/0!</v>
      </c>
      <c r="S11" s="6" t="e">
        <f t="shared" si="10"/>
        <v>#DIV/0!</v>
      </c>
      <c r="T11" s="6" t="e">
        <f t="shared" si="10"/>
        <v>#DIV/0!</v>
      </c>
      <c r="U11" s="6" t="e">
        <f t="shared" si="10"/>
        <v>#DIV/0!</v>
      </c>
      <c r="V11" s="6" t="e">
        <f t="shared" si="10"/>
        <v>#DIV/0!</v>
      </c>
      <c r="W11" s="27" t="e">
        <f t="shared" si="10"/>
        <v>#DIV/0!</v>
      </c>
      <c r="X11" s="27" t="e">
        <f t="shared" si="10"/>
        <v>#DIV/0!</v>
      </c>
      <c r="Y11" s="27" t="e">
        <f t="shared" si="10"/>
        <v>#DIV/0!</v>
      </c>
      <c r="Z11" s="27" t="e">
        <f t="shared" si="10"/>
        <v>#DIV/0!</v>
      </c>
      <c r="AA11" s="27" t="e">
        <f t="shared" si="10"/>
        <v>#DIV/0!</v>
      </c>
      <c r="AB11" s="271"/>
      <c r="AC11" s="6" t="e">
        <f t="shared" ref="AC11:AC16" si="11">C11/$O11</f>
        <v>#DIV/0!</v>
      </c>
      <c r="AD11" s="6" t="e">
        <f t="shared" ref="AD11:AN15" si="12">D11/$O11</f>
        <v>#DIV/0!</v>
      </c>
      <c r="AE11" s="6" t="e">
        <f t="shared" si="12"/>
        <v>#DIV/0!</v>
      </c>
      <c r="AF11" s="6" t="e">
        <f t="shared" si="12"/>
        <v>#DIV/0!</v>
      </c>
      <c r="AG11" s="6" t="e">
        <f t="shared" si="12"/>
        <v>#DIV/0!</v>
      </c>
      <c r="AH11" s="6" t="e">
        <f t="shared" si="12"/>
        <v>#DIV/0!</v>
      </c>
      <c r="AI11" s="6" t="e">
        <f t="shared" si="12"/>
        <v>#DIV/0!</v>
      </c>
      <c r="AJ11" s="27" t="e">
        <f t="shared" si="12"/>
        <v>#DIV/0!</v>
      </c>
      <c r="AK11" s="27" t="e">
        <f t="shared" si="12"/>
        <v>#DIV/0!</v>
      </c>
      <c r="AL11" s="27" t="e">
        <f t="shared" si="12"/>
        <v>#DIV/0!</v>
      </c>
      <c r="AM11" s="27" t="e">
        <f t="shared" si="12"/>
        <v>#DIV/0!</v>
      </c>
      <c r="AN11" s="27" t="e">
        <f t="shared" si="12"/>
        <v>#DIV/0!</v>
      </c>
    </row>
    <row r="12" spans="2:40">
      <c r="B12" s="17" t="s">
        <v>15</v>
      </c>
      <c r="C12" s="1">
        <v>2843</v>
      </c>
      <c r="D12" s="1">
        <v>5286</v>
      </c>
      <c r="E12" s="1">
        <v>12906</v>
      </c>
      <c r="F12" s="1">
        <v>19206</v>
      </c>
      <c r="G12" s="1">
        <v>11462</v>
      </c>
      <c r="H12" s="1">
        <v>6768</v>
      </c>
      <c r="I12" s="1">
        <v>5501</v>
      </c>
      <c r="J12" s="132">
        <v>4450</v>
      </c>
      <c r="K12" s="8">
        <v>5007</v>
      </c>
      <c r="L12" s="8">
        <v>6796</v>
      </c>
      <c r="M12" s="8">
        <v>6870</v>
      </c>
      <c r="N12" s="20">
        <v>4775</v>
      </c>
      <c r="O12" s="10">
        <f>SUM(C12:N12)</f>
        <v>91870</v>
      </c>
      <c r="Q12" s="6">
        <f t="shared" si="9"/>
        <v>0.85930355258529723</v>
      </c>
      <c r="R12" s="6">
        <f t="shared" si="10"/>
        <v>1.4415437003405223</v>
      </c>
      <c r="S12" s="6">
        <f t="shared" si="10"/>
        <v>0.48814504881450493</v>
      </c>
      <c r="T12" s="6">
        <f t="shared" si="10"/>
        <v>-0.4032073310423826</v>
      </c>
      <c r="U12" s="6">
        <f t="shared" si="10"/>
        <v>-0.40952713313557843</v>
      </c>
      <c r="V12" s="6">
        <f t="shared" si="10"/>
        <v>-0.18720449172576836</v>
      </c>
      <c r="W12" s="27">
        <f t="shared" si="10"/>
        <v>-0.19105617160516275</v>
      </c>
      <c r="X12" s="27">
        <f t="shared" si="10"/>
        <v>0.1251685393258426</v>
      </c>
      <c r="Y12" s="27">
        <f t="shared" si="10"/>
        <v>0.35729978030756948</v>
      </c>
      <c r="Z12" s="27">
        <f t="shared" si="10"/>
        <v>1.0888758092995943E-2</v>
      </c>
      <c r="AA12" s="27">
        <f t="shared" si="10"/>
        <v>-0.30494905385735083</v>
      </c>
      <c r="AC12" s="6">
        <f t="shared" si="11"/>
        <v>3.0945901817786003E-2</v>
      </c>
      <c r="AD12" s="6">
        <f t="shared" si="12"/>
        <v>5.7537825187765318E-2</v>
      </c>
      <c r="AE12" s="6">
        <f t="shared" si="12"/>
        <v>0.14048111461848264</v>
      </c>
      <c r="AF12" s="6">
        <f t="shared" si="12"/>
        <v>0.20905627517143791</v>
      </c>
      <c r="AG12" s="6">
        <f t="shared" si="12"/>
        <v>0.12476325242190051</v>
      </c>
      <c r="AH12" s="6">
        <f t="shared" si="12"/>
        <v>7.3669315336889085E-2</v>
      </c>
      <c r="AI12" s="6">
        <f t="shared" si="12"/>
        <v>5.9878088603461416E-2</v>
      </c>
      <c r="AJ12" s="27">
        <f t="shared" si="12"/>
        <v>4.8438010231849356E-2</v>
      </c>
      <c r="AK12" s="27">
        <f t="shared" si="12"/>
        <v>5.450092522042016E-2</v>
      </c>
      <c r="AL12" s="27">
        <f t="shared" si="12"/>
        <v>7.3974093828235554E-2</v>
      </c>
      <c r="AM12" s="27">
        <f t="shared" si="12"/>
        <v>7.4779579841079788E-2</v>
      </c>
      <c r="AN12" s="27">
        <f t="shared" si="12"/>
        <v>5.1975617720692285E-2</v>
      </c>
    </row>
    <row r="13" spans="2:40">
      <c r="B13" s="18" t="s">
        <v>16</v>
      </c>
      <c r="C13" s="1"/>
      <c r="D13" s="1"/>
      <c r="E13" s="1"/>
      <c r="F13" s="1"/>
      <c r="G13" s="1"/>
      <c r="H13" s="1"/>
      <c r="I13" s="1"/>
      <c r="J13" s="132"/>
      <c r="K13" s="8"/>
      <c r="L13" s="8"/>
      <c r="M13" s="8"/>
      <c r="N13" s="20"/>
      <c r="O13" s="10">
        <f>SUM(C13:N13)</f>
        <v>0</v>
      </c>
      <c r="Q13" s="6" t="e">
        <f t="shared" si="9"/>
        <v>#DIV/0!</v>
      </c>
      <c r="R13" s="6" t="e">
        <f t="shared" si="10"/>
        <v>#DIV/0!</v>
      </c>
      <c r="S13" s="6" t="e">
        <f t="shared" si="10"/>
        <v>#DIV/0!</v>
      </c>
      <c r="T13" s="6" t="e">
        <f t="shared" si="10"/>
        <v>#DIV/0!</v>
      </c>
      <c r="U13" s="6" t="e">
        <f t="shared" si="10"/>
        <v>#DIV/0!</v>
      </c>
      <c r="V13" s="6" t="e">
        <f t="shared" si="10"/>
        <v>#DIV/0!</v>
      </c>
      <c r="W13" s="27" t="e">
        <f t="shared" si="10"/>
        <v>#DIV/0!</v>
      </c>
      <c r="X13" s="27" t="e">
        <f t="shared" si="10"/>
        <v>#DIV/0!</v>
      </c>
      <c r="Y13" s="27" t="e">
        <f t="shared" si="10"/>
        <v>#DIV/0!</v>
      </c>
      <c r="Z13" s="27" t="e">
        <f t="shared" si="10"/>
        <v>#DIV/0!</v>
      </c>
      <c r="AA13" s="27" t="e">
        <f t="shared" si="10"/>
        <v>#DIV/0!</v>
      </c>
      <c r="AC13" s="6" t="e">
        <f t="shared" si="11"/>
        <v>#DIV/0!</v>
      </c>
      <c r="AD13" s="6" t="e">
        <f t="shared" si="12"/>
        <v>#DIV/0!</v>
      </c>
      <c r="AE13" s="6" t="e">
        <f t="shared" si="12"/>
        <v>#DIV/0!</v>
      </c>
      <c r="AF13" s="6" t="e">
        <f t="shared" si="12"/>
        <v>#DIV/0!</v>
      </c>
      <c r="AG13" s="6" t="e">
        <f t="shared" si="12"/>
        <v>#DIV/0!</v>
      </c>
      <c r="AH13" s="6" t="e">
        <f t="shared" si="12"/>
        <v>#DIV/0!</v>
      </c>
      <c r="AI13" s="6" t="e">
        <f t="shared" si="12"/>
        <v>#DIV/0!</v>
      </c>
      <c r="AJ13" s="27" t="e">
        <f t="shared" si="12"/>
        <v>#DIV/0!</v>
      </c>
      <c r="AK13" s="27" t="e">
        <f t="shared" si="12"/>
        <v>#DIV/0!</v>
      </c>
      <c r="AL13" s="27" t="e">
        <f t="shared" si="12"/>
        <v>#DIV/0!</v>
      </c>
      <c r="AM13" s="27" t="e">
        <f t="shared" si="12"/>
        <v>#DIV/0!</v>
      </c>
      <c r="AN13" s="27" t="e">
        <f t="shared" si="12"/>
        <v>#DIV/0!</v>
      </c>
    </row>
    <row r="14" spans="2:40">
      <c r="B14" s="18" t="s">
        <v>17</v>
      </c>
      <c r="C14" s="1"/>
      <c r="D14" s="1"/>
      <c r="E14" s="1"/>
      <c r="F14" s="1"/>
      <c r="G14" s="1"/>
      <c r="H14" s="1"/>
      <c r="I14" s="1"/>
      <c r="J14" s="132"/>
      <c r="K14" s="8"/>
      <c r="L14" s="8"/>
      <c r="M14" s="8"/>
      <c r="N14" s="20"/>
      <c r="O14" s="10">
        <f>SUM(C14:N14)</f>
        <v>0</v>
      </c>
      <c r="Q14" s="6" t="e">
        <f t="shared" si="9"/>
        <v>#DIV/0!</v>
      </c>
      <c r="R14" s="6" t="e">
        <f t="shared" si="10"/>
        <v>#DIV/0!</v>
      </c>
      <c r="S14" s="6" t="e">
        <f t="shared" si="10"/>
        <v>#DIV/0!</v>
      </c>
      <c r="T14" s="6" t="e">
        <f t="shared" si="10"/>
        <v>#DIV/0!</v>
      </c>
      <c r="U14" s="6" t="e">
        <f t="shared" si="10"/>
        <v>#DIV/0!</v>
      </c>
      <c r="V14" s="6" t="e">
        <f t="shared" si="10"/>
        <v>#DIV/0!</v>
      </c>
      <c r="W14" s="27" t="e">
        <f t="shared" si="10"/>
        <v>#DIV/0!</v>
      </c>
      <c r="X14" s="27" t="e">
        <f t="shared" si="10"/>
        <v>#DIV/0!</v>
      </c>
      <c r="Y14" s="27" t="e">
        <f t="shared" si="10"/>
        <v>#DIV/0!</v>
      </c>
      <c r="Z14" s="27" t="e">
        <f t="shared" si="10"/>
        <v>#DIV/0!</v>
      </c>
      <c r="AA14" s="27" t="e">
        <f t="shared" si="10"/>
        <v>#DIV/0!</v>
      </c>
      <c r="AC14" s="6" t="e">
        <f t="shared" si="11"/>
        <v>#DIV/0!</v>
      </c>
      <c r="AD14" s="6" t="e">
        <f t="shared" si="12"/>
        <v>#DIV/0!</v>
      </c>
      <c r="AE14" s="6" t="e">
        <f t="shared" si="12"/>
        <v>#DIV/0!</v>
      </c>
      <c r="AF14" s="6" t="e">
        <f t="shared" si="12"/>
        <v>#DIV/0!</v>
      </c>
      <c r="AG14" s="6" t="e">
        <f t="shared" si="12"/>
        <v>#DIV/0!</v>
      </c>
      <c r="AH14" s="6" t="e">
        <f t="shared" si="12"/>
        <v>#DIV/0!</v>
      </c>
      <c r="AI14" s="6" t="e">
        <f t="shared" si="12"/>
        <v>#DIV/0!</v>
      </c>
      <c r="AJ14" s="27" t="e">
        <f t="shared" si="12"/>
        <v>#DIV/0!</v>
      </c>
      <c r="AK14" s="27" t="e">
        <f t="shared" si="12"/>
        <v>#DIV/0!</v>
      </c>
      <c r="AL14" s="27" t="e">
        <f t="shared" si="12"/>
        <v>#DIV/0!</v>
      </c>
      <c r="AM14" s="27" t="e">
        <f t="shared" si="12"/>
        <v>#DIV/0!</v>
      </c>
      <c r="AN14" s="27" t="e">
        <f t="shared" si="12"/>
        <v>#DIV/0!</v>
      </c>
    </row>
    <row r="15" spans="2:40">
      <c r="B15" s="19" t="s">
        <v>18</v>
      </c>
      <c r="C15" s="13"/>
      <c r="D15" s="13"/>
      <c r="E15" s="13"/>
      <c r="F15" s="13"/>
      <c r="G15" s="13"/>
      <c r="H15" s="13"/>
      <c r="I15" s="13"/>
      <c r="J15" s="63"/>
      <c r="K15" s="14"/>
      <c r="L15" s="14"/>
      <c r="M15" s="14"/>
      <c r="N15" s="21"/>
      <c r="O15" s="15">
        <f>SUM(C15:N15)</f>
        <v>0</v>
      </c>
      <c r="Q15" s="16" t="e">
        <f t="shared" si="9"/>
        <v>#DIV/0!</v>
      </c>
      <c r="R15" s="16" t="e">
        <f t="shared" si="10"/>
        <v>#DIV/0!</v>
      </c>
      <c r="S15" s="16" t="e">
        <f t="shared" si="10"/>
        <v>#DIV/0!</v>
      </c>
      <c r="T15" s="16" t="e">
        <f t="shared" si="10"/>
        <v>#DIV/0!</v>
      </c>
      <c r="U15" s="16" t="e">
        <f t="shared" si="10"/>
        <v>#DIV/0!</v>
      </c>
      <c r="V15" s="16" t="e">
        <f t="shared" si="10"/>
        <v>#DIV/0!</v>
      </c>
      <c r="W15" s="28" t="e">
        <f t="shared" si="10"/>
        <v>#DIV/0!</v>
      </c>
      <c r="X15" s="28" t="e">
        <f t="shared" si="10"/>
        <v>#DIV/0!</v>
      </c>
      <c r="Y15" s="28" t="e">
        <f t="shared" si="10"/>
        <v>#DIV/0!</v>
      </c>
      <c r="Z15" s="28" t="e">
        <f t="shared" si="10"/>
        <v>#DIV/0!</v>
      </c>
      <c r="AA15" s="28" t="e">
        <f t="shared" si="10"/>
        <v>#DIV/0!</v>
      </c>
      <c r="AC15" s="16" t="e">
        <f t="shared" si="11"/>
        <v>#DIV/0!</v>
      </c>
      <c r="AD15" s="16" t="e">
        <f t="shared" si="12"/>
        <v>#DIV/0!</v>
      </c>
      <c r="AE15" s="16" t="e">
        <f t="shared" si="12"/>
        <v>#DIV/0!</v>
      </c>
      <c r="AF15" s="16" t="e">
        <f t="shared" si="12"/>
        <v>#DIV/0!</v>
      </c>
      <c r="AG15" s="16" t="e">
        <f t="shared" si="12"/>
        <v>#DIV/0!</v>
      </c>
      <c r="AH15" s="16" t="e">
        <f t="shared" si="12"/>
        <v>#DIV/0!</v>
      </c>
      <c r="AI15" s="16" t="e">
        <f t="shared" si="12"/>
        <v>#DIV/0!</v>
      </c>
      <c r="AJ15" s="28" t="e">
        <f t="shared" si="12"/>
        <v>#DIV/0!</v>
      </c>
      <c r="AK15" s="28" t="e">
        <f t="shared" si="12"/>
        <v>#DIV/0!</v>
      </c>
      <c r="AL15" s="28" t="e">
        <f t="shared" si="12"/>
        <v>#DIV/0!</v>
      </c>
      <c r="AM15" s="28" t="e">
        <f t="shared" si="12"/>
        <v>#DIV/0!</v>
      </c>
      <c r="AN15" s="28" t="e">
        <f t="shared" si="12"/>
        <v>#DIV/0!</v>
      </c>
    </row>
    <row r="16" spans="2:40">
      <c r="B16" s="18"/>
      <c r="C16" s="10">
        <f>SUM(C11:C15)</f>
        <v>2843</v>
      </c>
      <c r="D16" s="10">
        <f t="shared" ref="D16:N16" si="13">SUM(D11:D15)</f>
        <v>5286</v>
      </c>
      <c r="E16" s="10">
        <f t="shared" si="13"/>
        <v>12906</v>
      </c>
      <c r="F16" s="10">
        <f t="shared" si="13"/>
        <v>19206</v>
      </c>
      <c r="G16" s="10">
        <f t="shared" si="13"/>
        <v>11462</v>
      </c>
      <c r="H16" s="10">
        <f t="shared" si="13"/>
        <v>6768</v>
      </c>
      <c r="I16" s="10">
        <f t="shared" si="13"/>
        <v>5501</v>
      </c>
      <c r="J16" s="96">
        <f t="shared" si="13"/>
        <v>4450</v>
      </c>
      <c r="K16" s="26">
        <f t="shared" si="13"/>
        <v>5007</v>
      </c>
      <c r="L16" s="26">
        <f t="shared" si="13"/>
        <v>6796</v>
      </c>
      <c r="M16" s="26">
        <f t="shared" si="13"/>
        <v>6870</v>
      </c>
      <c r="N16" s="26">
        <f t="shared" si="13"/>
        <v>4775</v>
      </c>
      <c r="O16" s="10">
        <f>SUM(O12:O15)</f>
        <v>91870</v>
      </c>
      <c r="Q16" s="16">
        <f t="shared" si="9"/>
        <v>0.85930355258529723</v>
      </c>
      <c r="R16" s="16">
        <f t="shared" ref="R16:AA16" si="14">(E16/D16)-1</f>
        <v>1.4415437003405223</v>
      </c>
      <c r="S16" s="16">
        <f t="shared" si="14"/>
        <v>0.48814504881450493</v>
      </c>
      <c r="T16" s="16">
        <f t="shared" si="14"/>
        <v>-0.4032073310423826</v>
      </c>
      <c r="U16" s="16">
        <f t="shared" si="14"/>
        <v>-0.40952713313557843</v>
      </c>
      <c r="V16" s="16">
        <f t="shared" si="14"/>
        <v>-0.18720449172576836</v>
      </c>
      <c r="W16" s="28">
        <f t="shared" si="14"/>
        <v>-0.19105617160516275</v>
      </c>
      <c r="X16" s="28">
        <f t="shared" si="14"/>
        <v>0.1251685393258426</v>
      </c>
      <c r="Y16" s="28">
        <f t="shared" si="14"/>
        <v>0.35729978030756948</v>
      </c>
      <c r="Z16" s="28">
        <f t="shared" si="14"/>
        <v>1.0888758092995943E-2</v>
      </c>
      <c r="AA16" s="28">
        <f t="shared" si="14"/>
        <v>-0.30494905385735083</v>
      </c>
      <c r="AC16" s="16">
        <f t="shared" si="11"/>
        <v>3.0945901817786003E-2</v>
      </c>
      <c r="AD16" s="16">
        <f t="shared" ref="AD16:AN16" si="15">D16/$O16</f>
        <v>5.7537825187765318E-2</v>
      </c>
      <c r="AE16" s="16">
        <f t="shared" si="15"/>
        <v>0.14048111461848264</v>
      </c>
      <c r="AF16" s="16">
        <f t="shared" si="15"/>
        <v>0.20905627517143791</v>
      </c>
      <c r="AG16" s="16">
        <f t="shared" si="15"/>
        <v>0.12476325242190051</v>
      </c>
      <c r="AH16" s="16">
        <f t="shared" si="15"/>
        <v>7.3669315336889085E-2</v>
      </c>
      <c r="AI16" s="16">
        <f t="shared" si="15"/>
        <v>5.9878088603461416E-2</v>
      </c>
      <c r="AJ16" s="28">
        <f t="shared" si="15"/>
        <v>4.8438010231849356E-2</v>
      </c>
      <c r="AK16" s="28">
        <f t="shared" si="15"/>
        <v>5.450092522042016E-2</v>
      </c>
      <c r="AL16" s="28">
        <f t="shared" si="15"/>
        <v>7.3974093828235554E-2</v>
      </c>
      <c r="AM16" s="28">
        <f t="shared" si="15"/>
        <v>7.4779579841079788E-2</v>
      </c>
      <c r="AN16" s="28">
        <f t="shared" si="15"/>
        <v>5.1975617720692285E-2</v>
      </c>
    </row>
    <row r="17" spans="2:40">
      <c r="B17" s="4"/>
      <c r="Q17" s="1"/>
      <c r="R17" s="1"/>
    </row>
    <row r="18" spans="2:40" s="3" customFormat="1"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 s="39" t="s">
        <v>13</v>
      </c>
      <c r="Q18" s="46" t="str">
        <f>CONCATENATE(LEFT(D18,2),"/",LEFT(C18,2))</f>
        <v>02/01</v>
      </c>
      <c r="R18" s="46" t="str">
        <f t="shared" ref="R18:AA18" si="16">CONCATENATE(LEFT(E18,2),"/",LEFT(D18,2))</f>
        <v>03/02</v>
      </c>
      <c r="S18" s="46" t="str">
        <f t="shared" si="16"/>
        <v>04/03</v>
      </c>
      <c r="T18" s="46" t="str">
        <f t="shared" si="16"/>
        <v>05/04</v>
      </c>
      <c r="U18" s="46" t="str">
        <f t="shared" si="16"/>
        <v>06/05</v>
      </c>
      <c r="V18" s="46" t="str">
        <f t="shared" si="16"/>
        <v>07/06</v>
      </c>
      <c r="W18" s="46" t="str">
        <f t="shared" si="16"/>
        <v>08/07</v>
      </c>
      <c r="X18" s="46" t="str">
        <f t="shared" si="16"/>
        <v>09/08</v>
      </c>
      <c r="Y18" s="46" t="str">
        <f t="shared" si="16"/>
        <v>10/09</v>
      </c>
      <c r="Z18" s="46" t="str">
        <f t="shared" si="16"/>
        <v>11/10</v>
      </c>
      <c r="AA18" s="46" t="str">
        <f t="shared" si="16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</row>
    <row r="19" spans="2:40" s="3" customFormat="1">
      <c r="B19" s="31" t="s">
        <v>14</v>
      </c>
      <c r="C19" s="34"/>
      <c r="D19" s="34"/>
      <c r="E19" s="34"/>
      <c r="F19" s="34"/>
      <c r="G19" s="34"/>
      <c r="H19" s="34"/>
      <c r="I19" s="34"/>
      <c r="J19" s="34"/>
      <c r="K19" s="47"/>
      <c r="L19" s="47"/>
      <c r="M19" s="47"/>
      <c r="N19" s="48"/>
      <c r="O19" s="10">
        <f>SUM(C19:N19)</f>
        <v>0</v>
      </c>
      <c r="P19"/>
      <c r="Q19" s="27" t="e">
        <f t="shared" ref="Q19:Q24" si="17">(D19/C19)-1</f>
        <v>#DIV/0!</v>
      </c>
      <c r="R19" s="27" t="e">
        <f t="shared" ref="R19:AA23" si="18">(E19/D19)-1</f>
        <v>#DIV/0!</v>
      </c>
      <c r="S19" s="27" t="e">
        <f t="shared" si="18"/>
        <v>#DIV/0!</v>
      </c>
      <c r="T19" s="27" t="e">
        <f t="shared" si="18"/>
        <v>#DIV/0!</v>
      </c>
      <c r="U19" s="27" t="e">
        <f t="shared" si="18"/>
        <v>#DIV/0!</v>
      </c>
      <c r="V19" s="59" t="e">
        <f t="shared" si="18"/>
        <v>#DIV/0!</v>
      </c>
      <c r="W19" s="59" t="e">
        <f t="shared" si="18"/>
        <v>#DIV/0!</v>
      </c>
      <c r="X19" s="59" t="e">
        <f t="shared" si="18"/>
        <v>#DIV/0!</v>
      </c>
      <c r="Y19" s="59" t="e">
        <f t="shared" si="18"/>
        <v>#DIV/0!</v>
      </c>
      <c r="Z19" s="59" t="e">
        <f t="shared" si="18"/>
        <v>#DIV/0!</v>
      </c>
      <c r="AA19" s="59" t="e">
        <f t="shared" si="18"/>
        <v>#DIV/0!</v>
      </c>
      <c r="AB19" s="271"/>
      <c r="AC19" s="27" t="e">
        <f t="shared" ref="AC19:AC24" si="19">C19/$O19</f>
        <v>#DIV/0!</v>
      </c>
      <c r="AD19" s="27" t="e">
        <f t="shared" ref="AD19:AN23" si="20">D19/$O19</f>
        <v>#DIV/0!</v>
      </c>
      <c r="AE19" s="27" t="e">
        <f t="shared" si="20"/>
        <v>#DIV/0!</v>
      </c>
      <c r="AF19" s="27" t="e">
        <f t="shared" si="20"/>
        <v>#DIV/0!</v>
      </c>
      <c r="AG19" s="27" t="e">
        <f t="shared" si="20"/>
        <v>#DIV/0!</v>
      </c>
      <c r="AH19" s="27" t="e">
        <f t="shared" si="20"/>
        <v>#DIV/0!</v>
      </c>
      <c r="AI19" s="27" t="e">
        <f t="shared" si="20"/>
        <v>#DIV/0!</v>
      </c>
      <c r="AJ19" s="27" t="e">
        <f t="shared" si="20"/>
        <v>#DIV/0!</v>
      </c>
      <c r="AK19" s="27" t="e">
        <f t="shared" si="20"/>
        <v>#DIV/0!</v>
      </c>
      <c r="AL19" s="27" t="e">
        <f t="shared" si="20"/>
        <v>#DIV/0!</v>
      </c>
      <c r="AM19" s="27" t="e">
        <f t="shared" si="20"/>
        <v>#DIV/0!</v>
      </c>
      <c r="AN19" s="27" t="e">
        <f t="shared" si="20"/>
        <v>#DIV/0!</v>
      </c>
    </row>
    <row r="20" spans="2:40">
      <c r="B20" s="17" t="s">
        <v>15</v>
      </c>
      <c r="C20" s="8">
        <v>6884</v>
      </c>
      <c r="D20" s="8">
        <v>14872</v>
      </c>
      <c r="E20" s="8">
        <v>21289</v>
      </c>
      <c r="F20" s="8">
        <v>17650</v>
      </c>
      <c r="G20" s="8">
        <v>12750</v>
      </c>
      <c r="H20" s="30">
        <v>9563</v>
      </c>
      <c r="I20" s="30">
        <v>10052</v>
      </c>
      <c r="J20" s="30">
        <v>8385</v>
      </c>
      <c r="K20" s="61"/>
      <c r="L20" s="61"/>
      <c r="M20" s="61"/>
      <c r="N20" s="62"/>
      <c r="O20" s="10">
        <f>SUM(C20:N20)</f>
        <v>101445</v>
      </c>
      <c r="P20" s="1">
        <f>K12+L12+M12+N12+O20</f>
        <v>124893</v>
      </c>
      <c r="Q20" s="27">
        <f t="shared" si="17"/>
        <v>1.1603718768158049</v>
      </c>
      <c r="R20" s="27">
        <f t="shared" si="18"/>
        <v>0.43148197955890266</v>
      </c>
      <c r="S20" s="27">
        <f t="shared" si="18"/>
        <v>-0.17093334585936404</v>
      </c>
      <c r="T20" s="27">
        <f t="shared" si="18"/>
        <v>-0.27762039660056659</v>
      </c>
      <c r="U20" s="27">
        <f t="shared" si="18"/>
        <v>-0.24996078431372548</v>
      </c>
      <c r="V20" s="59">
        <f t="shared" si="18"/>
        <v>5.1134581198368778E-2</v>
      </c>
      <c r="W20" s="59">
        <f t="shared" si="18"/>
        <v>-0.16583764424990055</v>
      </c>
      <c r="X20" s="59">
        <f t="shared" si="18"/>
        <v>-1</v>
      </c>
      <c r="Y20" s="59" t="e">
        <f t="shared" si="18"/>
        <v>#DIV/0!</v>
      </c>
      <c r="Z20" s="59" t="e">
        <f t="shared" si="18"/>
        <v>#DIV/0!</v>
      </c>
      <c r="AA20" s="59" t="e">
        <f t="shared" si="18"/>
        <v>#DIV/0!</v>
      </c>
      <c r="AC20" s="27">
        <f t="shared" si="19"/>
        <v>6.7859431218887087E-2</v>
      </c>
      <c r="AD20" s="27">
        <f t="shared" si="20"/>
        <v>0.1466016067820001</v>
      </c>
      <c r="AE20" s="27">
        <f t="shared" si="20"/>
        <v>0.20985755828281336</v>
      </c>
      <c r="AF20" s="27">
        <f t="shared" si="20"/>
        <v>0.17398590369165556</v>
      </c>
      <c r="AG20" s="27">
        <f t="shared" si="20"/>
        <v>0.12568386810587018</v>
      </c>
      <c r="AH20" s="27">
        <f t="shared" si="20"/>
        <v>9.4267829858544039E-2</v>
      </c>
      <c r="AI20" s="27">
        <f t="shared" si="20"/>
        <v>9.9088175858839764E-2</v>
      </c>
      <c r="AJ20" s="27">
        <f t="shared" si="20"/>
        <v>8.2655626201389915E-2</v>
      </c>
      <c r="AK20" s="27">
        <f t="shared" si="20"/>
        <v>0</v>
      </c>
      <c r="AL20" s="27">
        <f t="shared" si="20"/>
        <v>0</v>
      </c>
      <c r="AM20" s="27">
        <f t="shared" si="20"/>
        <v>0</v>
      </c>
      <c r="AN20" s="27">
        <f t="shared" si="20"/>
        <v>0</v>
      </c>
    </row>
    <row r="21" spans="2:40">
      <c r="B21" s="18" t="s">
        <v>16</v>
      </c>
      <c r="C21" s="8"/>
      <c r="D21" s="8"/>
      <c r="E21" s="8"/>
      <c r="F21" s="8"/>
      <c r="G21" s="8"/>
      <c r="H21" s="30"/>
      <c r="I21" s="30"/>
      <c r="J21" s="30"/>
      <c r="K21" s="61"/>
      <c r="L21" s="61"/>
      <c r="M21" s="61"/>
      <c r="N21" s="62"/>
      <c r="O21" s="10">
        <f>SUM(C21:N21)</f>
        <v>0</v>
      </c>
      <c r="Q21" s="27" t="e">
        <f t="shared" si="17"/>
        <v>#DIV/0!</v>
      </c>
      <c r="R21" s="27" t="e">
        <f t="shared" si="18"/>
        <v>#DIV/0!</v>
      </c>
      <c r="S21" s="27" t="e">
        <f t="shared" si="18"/>
        <v>#DIV/0!</v>
      </c>
      <c r="T21" s="27" t="e">
        <f t="shared" si="18"/>
        <v>#DIV/0!</v>
      </c>
      <c r="U21" s="27" t="e">
        <f t="shared" si="18"/>
        <v>#DIV/0!</v>
      </c>
      <c r="V21" s="59" t="e">
        <f t="shared" si="18"/>
        <v>#DIV/0!</v>
      </c>
      <c r="W21" s="59" t="e">
        <f t="shared" si="18"/>
        <v>#DIV/0!</v>
      </c>
      <c r="X21" s="59" t="e">
        <f t="shared" si="18"/>
        <v>#DIV/0!</v>
      </c>
      <c r="Y21" s="59" t="e">
        <f t="shared" si="18"/>
        <v>#DIV/0!</v>
      </c>
      <c r="Z21" s="59" t="e">
        <f t="shared" si="18"/>
        <v>#DIV/0!</v>
      </c>
      <c r="AA21" s="59" t="e">
        <f t="shared" si="18"/>
        <v>#DIV/0!</v>
      </c>
      <c r="AC21" s="27" t="e">
        <f t="shared" si="19"/>
        <v>#DIV/0!</v>
      </c>
      <c r="AD21" s="27" t="e">
        <f t="shared" si="20"/>
        <v>#DIV/0!</v>
      </c>
      <c r="AE21" s="27" t="e">
        <f t="shared" si="20"/>
        <v>#DIV/0!</v>
      </c>
      <c r="AF21" s="27" t="e">
        <f t="shared" si="20"/>
        <v>#DIV/0!</v>
      </c>
      <c r="AG21" s="27" t="e">
        <f t="shared" si="20"/>
        <v>#DIV/0!</v>
      </c>
      <c r="AH21" s="27" t="e">
        <f t="shared" si="20"/>
        <v>#DIV/0!</v>
      </c>
      <c r="AI21" s="27" t="e">
        <f t="shared" si="20"/>
        <v>#DIV/0!</v>
      </c>
      <c r="AJ21" s="27" t="e">
        <f t="shared" si="20"/>
        <v>#DIV/0!</v>
      </c>
      <c r="AK21" s="27" t="e">
        <f t="shared" si="20"/>
        <v>#DIV/0!</v>
      </c>
      <c r="AL21" s="27" t="e">
        <f t="shared" si="20"/>
        <v>#DIV/0!</v>
      </c>
      <c r="AM21" s="27" t="e">
        <f t="shared" si="20"/>
        <v>#DIV/0!</v>
      </c>
      <c r="AN21" s="27" t="e">
        <f t="shared" si="20"/>
        <v>#DIV/0!</v>
      </c>
    </row>
    <row r="22" spans="2:40">
      <c r="B22" s="18" t="s">
        <v>17</v>
      </c>
      <c r="C22" s="8"/>
      <c r="D22" s="8"/>
      <c r="E22" s="8"/>
      <c r="F22" s="8"/>
      <c r="G22" s="8"/>
      <c r="H22" s="30"/>
      <c r="I22" s="30"/>
      <c r="J22" s="30"/>
      <c r="K22" s="61"/>
      <c r="L22" s="61"/>
      <c r="M22" s="61"/>
      <c r="N22" s="62"/>
      <c r="O22" s="10">
        <f>SUM(C22:N22)</f>
        <v>0</v>
      </c>
      <c r="Q22" s="27" t="e">
        <f t="shared" si="17"/>
        <v>#DIV/0!</v>
      </c>
      <c r="R22" s="27" t="e">
        <f t="shared" si="18"/>
        <v>#DIV/0!</v>
      </c>
      <c r="S22" s="27" t="e">
        <f t="shared" si="18"/>
        <v>#DIV/0!</v>
      </c>
      <c r="T22" s="27" t="e">
        <f t="shared" si="18"/>
        <v>#DIV/0!</v>
      </c>
      <c r="U22" s="27" t="e">
        <f t="shared" si="18"/>
        <v>#DIV/0!</v>
      </c>
      <c r="V22" s="59" t="e">
        <f t="shared" si="18"/>
        <v>#DIV/0!</v>
      </c>
      <c r="W22" s="59" t="e">
        <f t="shared" si="18"/>
        <v>#DIV/0!</v>
      </c>
      <c r="X22" s="59" t="e">
        <f t="shared" si="18"/>
        <v>#DIV/0!</v>
      </c>
      <c r="Y22" s="59" t="e">
        <f t="shared" si="18"/>
        <v>#DIV/0!</v>
      </c>
      <c r="Z22" s="59" t="e">
        <f t="shared" si="18"/>
        <v>#DIV/0!</v>
      </c>
      <c r="AA22" s="59" t="e">
        <f t="shared" si="18"/>
        <v>#DIV/0!</v>
      </c>
      <c r="AC22" s="27" t="e">
        <f t="shared" si="19"/>
        <v>#DIV/0!</v>
      </c>
      <c r="AD22" s="27" t="e">
        <f t="shared" si="20"/>
        <v>#DIV/0!</v>
      </c>
      <c r="AE22" s="27" t="e">
        <f t="shared" si="20"/>
        <v>#DIV/0!</v>
      </c>
      <c r="AF22" s="27" t="e">
        <f t="shared" si="20"/>
        <v>#DIV/0!</v>
      </c>
      <c r="AG22" s="27" t="e">
        <f t="shared" si="20"/>
        <v>#DIV/0!</v>
      </c>
      <c r="AH22" s="27" t="e">
        <f t="shared" si="20"/>
        <v>#DIV/0!</v>
      </c>
      <c r="AI22" s="27" t="e">
        <f t="shared" si="20"/>
        <v>#DIV/0!</v>
      </c>
      <c r="AJ22" s="27" t="e">
        <f t="shared" si="20"/>
        <v>#DIV/0!</v>
      </c>
      <c r="AK22" s="27" t="e">
        <f t="shared" si="20"/>
        <v>#DIV/0!</v>
      </c>
      <c r="AL22" s="27" t="e">
        <f t="shared" si="20"/>
        <v>#DIV/0!</v>
      </c>
      <c r="AM22" s="27" t="e">
        <f t="shared" si="20"/>
        <v>#DIV/0!</v>
      </c>
      <c r="AN22" s="27" t="e">
        <f t="shared" si="20"/>
        <v>#DIV/0!</v>
      </c>
    </row>
    <row r="23" spans="2:40">
      <c r="B23" s="19" t="s">
        <v>18</v>
      </c>
      <c r="C23" s="14"/>
      <c r="D23" s="14"/>
      <c r="E23" s="14"/>
      <c r="F23" s="14"/>
      <c r="G23" s="14"/>
      <c r="H23" s="14"/>
      <c r="I23" s="14"/>
      <c r="J23" s="14"/>
      <c r="K23" s="63"/>
      <c r="L23" s="63"/>
      <c r="M23" s="63"/>
      <c r="N23" s="64"/>
      <c r="O23" s="15">
        <f>SUM(C23:N23)</f>
        <v>0</v>
      </c>
      <c r="Q23" s="28" t="e">
        <f t="shared" si="17"/>
        <v>#DIV/0!</v>
      </c>
      <c r="R23" s="28" t="e">
        <f t="shared" si="18"/>
        <v>#DIV/0!</v>
      </c>
      <c r="S23" s="28" t="e">
        <f t="shared" si="18"/>
        <v>#DIV/0!</v>
      </c>
      <c r="T23" s="28" t="e">
        <f t="shared" si="18"/>
        <v>#DIV/0!</v>
      </c>
      <c r="U23" s="28" t="e">
        <f t="shared" si="18"/>
        <v>#DIV/0!</v>
      </c>
      <c r="V23" s="60" t="e">
        <f t="shared" si="18"/>
        <v>#DIV/0!</v>
      </c>
      <c r="W23" s="60" t="e">
        <f t="shared" si="18"/>
        <v>#DIV/0!</v>
      </c>
      <c r="X23" s="60" t="e">
        <f t="shared" si="18"/>
        <v>#DIV/0!</v>
      </c>
      <c r="Y23" s="60" t="e">
        <f t="shared" si="18"/>
        <v>#DIV/0!</v>
      </c>
      <c r="Z23" s="60" t="e">
        <f t="shared" si="18"/>
        <v>#DIV/0!</v>
      </c>
      <c r="AA23" s="60" t="e">
        <f t="shared" si="18"/>
        <v>#DIV/0!</v>
      </c>
      <c r="AC23" s="28" t="e">
        <f t="shared" si="19"/>
        <v>#DIV/0!</v>
      </c>
      <c r="AD23" s="28" t="e">
        <f t="shared" si="20"/>
        <v>#DIV/0!</v>
      </c>
      <c r="AE23" s="28" t="e">
        <f t="shared" si="20"/>
        <v>#DIV/0!</v>
      </c>
      <c r="AF23" s="28" t="e">
        <f t="shared" si="20"/>
        <v>#DIV/0!</v>
      </c>
      <c r="AG23" s="28" t="e">
        <f t="shared" si="20"/>
        <v>#DIV/0!</v>
      </c>
      <c r="AH23" s="28" t="e">
        <f t="shared" si="20"/>
        <v>#DIV/0!</v>
      </c>
      <c r="AI23" s="28" t="e">
        <f t="shared" si="20"/>
        <v>#DIV/0!</v>
      </c>
      <c r="AJ23" s="28" t="e">
        <f t="shared" si="20"/>
        <v>#DIV/0!</v>
      </c>
      <c r="AK23" s="28" t="e">
        <f t="shared" si="20"/>
        <v>#DIV/0!</v>
      </c>
      <c r="AL23" s="28" t="e">
        <f t="shared" si="20"/>
        <v>#DIV/0!</v>
      </c>
      <c r="AM23" s="28" t="e">
        <f t="shared" si="20"/>
        <v>#DIV/0!</v>
      </c>
      <c r="AN23" s="28" t="e">
        <f t="shared" si="20"/>
        <v>#DIV/0!</v>
      </c>
    </row>
    <row r="24" spans="2:40">
      <c r="B24" s="42"/>
      <c r="C24" s="43">
        <f>SUM(C19:C23)</f>
        <v>6884</v>
      </c>
      <c r="D24" s="43">
        <f t="shared" ref="D24:N24" si="21">SUM(D19:D23)</f>
        <v>14872</v>
      </c>
      <c r="E24" s="43">
        <f t="shared" si="21"/>
        <v>21289</v>
      </c>
      <c r="F24" s="43">
        <f t="shared" si="21"/>
        <v>17650</v>
      </c>
      <c r="G24" s="43">
        <f t="shared" si="21"/>
        <v>12750</v>
      </c>
      <c r="H24" s="43">
        <f t="shared" si="21"/>
        <v>9563</v>
      </c>
      <c r="I24" s="43">
        <f t="shared" si="21"/>
        <v>10052</v>
      </c>
      <c r="J24" s="43">
        <f t="shared" si="21"/>
        <v>8385</v>
      </c>
      <c r="K24" s="43">
        <f t="shared" si="21"/>
        <v>0</v>
      </c>
      <c r="L24" s="43">
        <f t="shared" si="21"/>
        <v>0</v>
      </c>
      <c r="M24" s="43">
        <f t="shared" si="21"/>
        <v>0</v>
      </c>
      <c r="N24" s="44">
        <f t="shared" si="21"/>
        <v>0</v>
      </c>
      <c r="O24" s="43">
        <f>SUM(O20:O23)</f>
        <v>101445</v>
      </c>
      <c r="P24" s="43">
        <f>SUM(P20:P23)</f>
        <v>124893</v>
      </c>
      <c r="Q24" s="28">
        <f t="shared" si="17"/>
        <v>1.1603718768158049</v>
      </c>
      <c r="R24" s="28">
        <f t="shared" ref="R24:AA24" si="22">(E24/D24)-1</f>
        <v>0.43148197955890266</v>
      </c>
      <c r="S24" s="28">
        <f t="shared" si="22"/>
        <v>-0.17093334585936404</v>
      </c>
      <c r="T24" s="28">
        <f t="shared" si="22"/>
        <v>-0.27762039660056659</v>
      </c>
      <c r="U24" s="28">
        <f t="shared" si="22"/>
        <v>-0.24996078431372548</v>
      </c>
      <c r="V24" s="60">
        <f t="shared" si="22"/>
        <v>5.1134581198368778E-2</v>
      </c>
      <c r="W24" s="60">
        <f t="shared" si="22"/>
        <v>-0.16583764424990055</v>
      </c>
      <c r="X24" s="60">
        <f t="shared" si="22"/>
        <v>-1</v>
      </c>
      <c r="Y24" s="60" t="e">
        <f t="shared" si="22"/>
        <v>#DIV/0!</v>
      </c>
      <c r="Z24" s="60" t="e">
        <f t="shared" si="22"/>
        <v>#DIV/0!</v>
      </c>
      <c r="AA24" s="60" t="e">
        <f t="shared" si="22"/>
        <v>#DIV/0!</v>
      </c>
      <c r="AC24" s="28">
        <f t="shared" si="19"/>
        <v>6.7859431218887087E-2</v>
      </c>
      <c r="AD24" s="28">
        <f t="shared" ref="AD24:AN24" si="23">D24/$O24</f>
        <v>0.1466016067820001</v>
      </c>
      <c r="AE24" s="28">
        <f t="shared" si="23"/>
        <v>0.20985755828281336</v>
      </c>
      <c r="AF24" s="28">
        <f t="shared" si="23"/>
        <v>0.17398590369165556</v>
      </c>
      <c r="AG24" s="28">
        <f t="shared" si="23"/>
        <v>0.12568386810587018</v>
      </c>
      <c r="AH24" s="28">
        <f t="shared" si="23"/>
        <v>9.4267829858544039E-2</v>
      </c>
      <c r="AI24" s="28">
        <f t="shared" si="23"/>
        <v>9.9088175858839764E-2</v>
      </c>
      <c r="AJ24" s="28">
        <f t="shared" si="23"/>
        <v>8.2655626201389915E-2</v>
      </c>
      <c r="AK24" s="28">
        <f t="shared" si="23"/>
        <v>0</v>
      </c>
      <c r="AL24" s="28">
        <f t="shared" si="23"/>
        <v>0</v>
      </c>
      <c r="AM24" s="28">
        <f t="shared" si="23"/>
        <v>0</v>
      </c>
      <c r="AN24" s="28">
        <f t="shared" si="23"/>
        <v>0</v>
      </c>
    </row>
    <row r="25" spans="2:40">
      <c r="B25" s="4"/>
      <c r="L25" s="1"/>
      <c r="Q25" s="1"/>
      <c r="R25" s="1"/>
    </row>
    <row r="26" spans="2:40">
      <c r="B26" s="40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65</v>
      </c>
      <c r="Q26" s="1"/>
      <c r="R26" s="1"/>
    </row>
    <row r="27" spans="2:40">
      <c r="B27" s="4" t="s">
        <v>14</v>
      </c>
      <c r="C27" s="7" t="e">
        <f t="shared" ref="C27:O32" si="24">(C11/C3)-1</f>
        <v>#DIV/0!</v>
      </c>
      <c r="D27" s="7" t="e">
        <f t="shared" si="24"/>
        <v>#DIV/0!</v>
      </c>
      <c r="E27" s="7" t="e">
        <f t="shared" si="24"/>
        <v>#DIV/0!</v>
      </c>
      <c r="F27" s="7" t="e">
        <f t="shared" si="24"/>
        <v>#DIV/0!</v>
      </c>
      <c r="G27" s="7" t="e">
        <f t="shared" si="24"/>
        <v>#DIV/0!</v>
      </c>
      <c r="H27" s="7" t="e">
        <f t="shared" si="24"/>
        <v>#DIV/0!</v>
      </c>
      <c r="I27" s="7" t="e">
        <f t="shared" si="24"/>
        <v>#DIV/0!</v>
      </c>
      <c r="J27" s="9" t="e">
        <f t="shared" si="24"/>
        <v>#DIV/0!</v>
      </c>
      <c r="K27" s="9" t="e">
        <f t="shared" si="24"/>
        <v>#DIV/0!</v>
      </c>
      <c r="L27" s="9" t="e">
        <f t="shared" si="24"/>
        <v>#DIV/0!</v>
      </c>
      <c r="M27" s="9" t="e">
        <f t="shared" si="24"/>
        <v>#DIV/0!</v>
      </c>
      <c r="N27" s="66" t="e">
        <f t="shared" si="24"/>
        <v>#DIV/0!</v>
      </c>
      <c r="O27" s="9" t="e">
        <f t="shared" si="24"/>
        <v>#DIV/0!</v>
      </c>
      <c r="P27" s="9" t="e">
        <f t="shared" ref="P27:P32" si="25">(SUM(J11:N11)/SUM(J3:N3))-1</f>
        <v>#DIV/0!</v>
      </c>
      <c r="Q27" s="1"/>
      <c r="R27" s="1"/>
    </row>
    <row r="28" spans="2:40">
      <c r="B28" s="5" t="s">
        <v>15</v>
      </c>
      <c r="C28" s="7">
        <f t="shared" si="24"/>
        <v>10.796680497925312</v>
      </c>
      <c r="D28" s="7">
        <f t="shared" si="24"/>
        <v>4.8995535714285712</v>
      </c>
      <c r="E28" s="7">
        <f t="shared" si="24"/>
        <v>3.2834384334550286</v>
      </c>
      <c r="F28" s="7">
        <f t="shared" si="24"/>
        <v>6.0171720862257949</v>
      </c>
      <c r="G28" s="7">
        <f t="shared" si="24"/>
        <v>2.9592400690846286</v>
      </c>
      <c r="H28" s="7">
        <f t="shared" si="24"/>
        <v>3.0381861575178997</v>
      </c>
      <c r="I28" s="7">
        <f t="shared" si="24"/>
        <v>2.8821453775582215</v>
      </c>
      <c r="J28" s="9">
        <f t="shared" si="24"/>
        <v>1.912303664921466</v>
      </c>
      <c r="K28" s="9">
        <f t="shared" si="24"/>
        <v>1.9059779454439929</v>
      </c>
      <c r="L28" s="9">
        <f t="shared" si="24"/>
        <v>1.8943781942078366</v>
      </c>
      <c r="M28" s="9">
        <f t="shared" si="24"/>
        <v>1.8040816326530611</v>
      </c>
      <c r="N28" s="66">
        <f t="shared" si="24"/>
        <v>1.6661083193746511</v>
      </c>
      <c r="O28" s="9">
        <f t="shared" si="24"/>
        <v>3.0444640105657053</v>
      </c>
      <c r="P28" s="9">
        <f t="shared" si="25"/>
        <v>1.8351626016260161</v>
      </c>
      <c r="Q28" s="1"/>
      <c r="R28" s="1"/>
    </row>
    <row r="29" spans="2:40">
      <c r="B29" s="4" t="s">
        <v>16</v>
      </c>
      <c r="C29" s="7" t="e">
        <f t="shared" si="24"/>
        <v>#DIV/0!</v>
      </c>
      <c r="D29" s="7" t="e">
        <f t="shared" si="24"/>
        <v>#DIV/0!</v>
      </c>
      <c r="E29" s="7" t="e">
        <f t="shared" si="24"/>
        <v>#DIV/0!</v>
      </c>
      <c r="F29" s="7" t="e">
        <f t="shared" si="24"/>
        <v>#DIV/0!</v>
      </c>
      <c r="G29" s="7" t="e">
        <f t="shared" si="24"/>
        <v>#DIV/0!</v>
      </c>
      <c r="H29" s="7" t="e">
        <f t="shared" si="24"/>
        <v>#DIV/0!</v>
      </c>
      <c r="I29" s="7" t="e">
        <f t="shared" si="24"/>
        <v>#DIV/0!</v>
      </c>
      <c r="J29" s="9" t="e">
        <f t="shared" si="24"/>
        <v>#DIV/0!</v>
      </c>
      <c r="K29" s="9" t="e">
        <f t="shared" si="24"/>
        <v>#DIV/0!</v>
      </c>
      <c r="L29" s="9" t="e">
        <f t="shared" si="24"/>
        <v>#DIV/0!</v>
      </c>
      <c r="M29" s="9" t="e">
        <f t="shared" si="24"/>
        <v>#DIV/0!</v>
      </c>
      <c r="N29" s="66" t="e">
        <f t="shared" si="24"/>
        <v>#DIV/0!</v>
      </c>
      <c r="O29" s="9" t="e">
        <f t="shared" si="24"/>
        <v>#DIV/0!</v>
      </c>
      <c r="P29" s="9" t="e">
        <f t="shared" si="25"/>
        <v>#DIV/0!</v>
      </c>
      <c r="R29" s="1"/>
    </row>
    <row r="30" spans="2:40">
      <c r="B30" s="4" t="s">
        <v>17</v>
      </c>
      <c r="C30" s="7" t="e">
        <f t="shared" si="24"/>
        <v>#DIV/0!</v>
      </c>
      <c r="D30" s="7" t="e">
        <f t="shared" si="24"/>
        <v>#DIV/0!</v>
      </c>
      <c r="E30" s="7" t="e">
        <f t="shared" si="24"/>
        <v>#DIV/0!</v>
      </c>
      <c r="F30" s="7" t="e">
        <f t="shared" si="24"/>
        <v>#DIV/0!</v>
      </c>
      <c r="G30" s="7" t="e">
        <f t="shared" si="24"/>
        <v>#DIV/0!</v>
      </c>
      <c r="H30" s="7" t="e">
        <f t="shared" si="24"/>
        <v>#DIV/0!</v>
      </c>
      <c r="I30" s="7" t="e">
        <f t="shared" si="24"/>
        <v>#DIV/0!</v>
      </c>
      <c r="J30" s="9" t="e">
        <f t="shared" si="24"/>
        <v>#DIV/0!</v>
      </c>
      <c r="K30" s="9" t="e">
        <f t="shared" si="24"/>
        <v>#DIV/0!</v>
      </c>
      <c r="L30" s="9" t="e">
        <f t="shared" si="24"/>
        <v>#DIV/0!</v>
      </c>
      <c r="M30" s="9" t="e">
        <f t="shared" si="24"/>
        <v>#DIV/0!</v>
      </c>
      <c r="N30" s="66" t="e">
        <f t="shared" si="24"/>
        <v>#DIV/0!</v>
      </c>
      <c r="O30" s="9" t="e">
        <f t="shared" si="24"/>
        <v>#DIV/0!</v>
      </c>
      <c r="P30" s="9" t="e">
        <f t="shared" si="25"/>
        <v>#DIV/0!</v>
      </c>
      <c r="R30" s="1"/>
    </row>
    <row r="31" spans="2:40">
      <c r="B31" s="12" t="s">
        <v>18</v>
      </c>
      <c r="C31" s="37" t="e">
        <f t="shared" si="24"/>
        <v>#DIV/0!</v>
      </c>
      <c r="D31" s="37" t="e">
        <f t="shared" si="24"/>
        <v>#DIV/0!</v>
      </c>
      <c r="E31" s="37" t="e">
        <f t="shared" si="24"/>
        <v>#DIV/0!</v>
      </c>
      <c r="F31" s="37" t="e">
        <f t="shared" si="24"/>
        <v>#DIV/0!</v>
      </c>
      <c r="G31" s="37" t="e">
        <f t="shared" si="24"/>
        <v>#DIV/0!</v>
      </c>
      <c r="H31" s="37" t="e">
        <f t="shared" si="24"/>
        <v>#DIV/0!</v>
      </c>
      <c r="I31" s="37" t="e">
        <f t="shared" si="24"/>
        <v>#DIV/0!</v>
      </c>
      <c r="J31" s="38" t="e">
        <f t="shared" si="24"/>
        <v>#DIV/0!</v>
      </c>
      <c r="K31" s="38" t="e">
        <f t="shared" si="24"/>
        <v>#DIV/0!</v>
      </c>
      <c r="L31" s="38" t="e">
        <f t="shared" si="24"/>
        <v>#DIV/0!</v>
      </c>
      <c r="M31" s="38" t="e">
        <f t="shared" si="24"/>
        <v>#DIV/0!</v>
      </c>
      <c r="N31" s="67" t="e">
        <f t="shared" si="24"/>
        <v>#DIV/0!</v>
      </c>
      <c r="O31" s="38" t="e">
        <f t="shared" si="24"/>
        <v>#DIV/0!</v>
      </c>
      <c r="P31" s="38" t="e">
        <f t="shared" si="25"/>
        <v>#DIV/0!</v>
      </c>
      <c r="Q31" s="1"/>
      <c r="R31" s="1"/>
    </row>
    <row r="32" spans="2:40">
      <c r="B32" s="4"/>
      <c r="C32" s="37">
        <f t="shared" si="24"/>
        <v>10.796680497925312</v>
      </c>
      <c r="D32" s="37">
        <f t="shared" si="24"/>
        <v>4.8995535714285712</v>
      </c>
      <c r="E32" s="37">
        <f t="shared" si="24"/>
        <v>3.2834384334550286</v>
      </c>
      <c r="F32" s="37">
        <f t="shared" si="24"/>
        <v>6.0171720862257949</v>
      </c>
      <c r="G32" s="37">
        <f t="shared" si="24"/>
        <v>2.9592400690846286</v>
      </c>
      <c r="H32" s="37">
        <f t="shared" si="24"/>
        <v>3.0381861575178997</v>
      </c>
      <c r="I32" s="37">
        <f t="shared" si="24"/>
        <v>2.8821453775582215</v>
      </c>
      <c r="J32" s="38">
        <f t="shared" si="24"/>
        <v>1.912303664921466</v>
      </c>
      <c r="K32" s="38">
        <f t="shared" si="24"/>
        <v>1.9059779454439929</v>
      </c>
      <c r="L32" s="38">
        <f t="shared" si="24"/>
        <v>1.8943781942078366</v>
      </c>
      <c r="M32" s="38">
        <f t="shared" si="24"/>
        <v>1.8040816326530611</v>
      </c>
      <c r="N32" s="67">
        <f t="shared" si="24"/>
        <v>1.6661083193746511</v>
      </c>
      <c r="O32" s="38">
        <f t="shared" si="24"/>
        <v>3.0444640105657053</v>
      </c>
      <c r="P32" s="38">
        <f t="shared" si="25"/>
        <v>1.8351626016260161</v>
      </c>
      <c r="Q32" s="1"/>
      <c r="R32" s="1"/>
    </row>
    <row r="33" spans="2:18">
      <c r="B33" s="4"/>
      <c r="L33" s="1"/>
      <c r="Q33" s="1"/>
      <c r="R33" s="1"/>
    </row>
    <row r="34" spans="2:18">
      <c r="B34" s="39" t="s">
        <v>60</v>
      </c>
      <c r="C34" s="39" t="s">
        <v>46</v>
      </c>
      <c r="D34" s="39" t="s">
        <v>47</v>
      </c>
      <c r="E34" s="39" t="s">
        <v>48</v>
      </c>
      <c r="F34" s="39" t="s">
        <v>49</v>
      </c>
      <c r="G34" s="39" t="s">
        <v>50</v>
      </c>
      <c r="H34" s="39" t="s">
        <v>51</v>
      </c>
      <c r="I34" s="39" t="s">
        <v>52</v>
      </c>
      <c r="J34" s="39" t="s">
        <v>53</v>
      </c>
      <c r="K34" s="45"/>
      <c r="L34" s="45"/>
      <c r="M34" s="45"/>
      <c r="N34" s="69"/>
      <c r="O34" s="39" t="s">
        <v>61</v>
      </c>
      <c r="Q34" s="1"/>
      <c r="R34" s="1"/>
    </row>
    <row r="35" spans="2:18">
      <c r="B35" s="5" t="s">
        <v>14</v>
      </c>
      <c r="C35" s="9" t="e">
        <f t="shared" ref="C35:H40" si="26">(C19/C11)-1</f>
        <v>#DIV/0!</v>
      </c>
      <c r="D35" s="9" t="e">
        <f t="shared" si="26"/>
        <v>#DIV/0!</v>
      </c>
      <c r="E35" s="9" t="e">
        <f t="shared" si="26"/>
        <v>#DIV/0!</v>
      </c>
      <c r="F35" s="9" t="e">
        <f t="shared" si="26"/>
        <v>#DIV/0!</v>
      </c>
      <c r="G35" s="9" t="e">
        <f t="shared" si="26"/>
        <v>#DIV/0!</v>
      </c>
      <c r="H35" s="9" t="e">
        <f t="shared" si="26"/>
        <v>#DIV/0!</v>
      </c>
      <c r="I35" s="9" t="e">
        <f t="shared" ref="I35:J40" si="27">(I19/I11)-1</f>
        <v>#DIV/0!</v>
      </c>
      <c r="J35" s="9" t="e">
        <f t="shared" si="27"/>
        <v>#DIV/0!</v>
      </c>
      <c r="K35" s="57"/>
      <c r="L35" s="57"/>
      <c r="M35" s="57"/>
      <c r="N35" s="71"/>
      <c r="O35" s="9" t="e">
        <f t="shared" ref="O35:O39" si="28">(SUM(C19:H19)/SUM(C11:H11))-1</f>
        <v>#DIV/0!</v>
      </c>
      <c r="Q35" s="1"/>
      <c r="R35" s="1"/>
    </row>
    <row r="36" spans="2:18">
      <c r="B36" s="5" t="s">
        <v>15</v>
      </c>
      <c r="C36" s="9">
        <f t="shared" si="26"/>
        <v>1.4213858600070348</v>
      </c>
      <c r="D36" s="9">
        <f t="shared" si="26"/>
        <v>1.8134695421869087</v>
      </c>
      <c r="E36" s="9">
        <f t="shared" si="26"/>
        <v>0.64954284828761821</v>
      </c>
      <c r="F36" s="9">
        <f t="shared" si="26"/>
        <v>-8.1016349057586146E-2</v>
      </c>
      <c r="G36" s="9">
        <f t="shared" si="26"/>
        <v>0.11237131390682253</v>
      </c>
      <c r="H36" s="9">
        <f t="shared" si="26"/>
        <v>0.41297281323877066</v>
      </c>
      <c r="I36" s="9">
        <f t="shared" si="27"/>
        <v>0.82730412652245056</v>
      </c>
      <c r="J36" s="9">
        <f t="shared" si="27"/>
        <v>0.88426966292134823</v>
      </c>
      <c r="K36" s="57"/>
      <c r="L36" s="57"/>
      <c r="M36" s="57"/>
      <c r="N36" s="71"/>
      <c r="O36" s="9">
        <f>(SUM(C20:J20)/SUM(C12:J12))-1</f>
        <v>0.48263716348542873</v>
      </c>
      <c r="Q36" s="1"/>
      <c r="R36" s="1"/>
    </row>
    <row r="37" spans="2:18">
      <c r="B37" s="4" t="s">
        <v>16</v>
      </c>
      <c r="C37" s="9" t="e">
        <f t="shared" si="26"/>
        <v>#DIV/0!</v>
      </c>
      <c r="D37" s="9" t="e">
        <f t="shared" si="26"/>
        <v>#DIV/0!</v>
      </c>
      <c r="E37" s="9" t="e">
        <f t="shared" si="26"/>
        <v>#DIV/0!</v>
      </c>
      <c r="F37" s="9" t="e">
        <f t="shared" si="26"/>
        <v>#DIV/0!</v>
      </c>
      <c r="G37" s="9" t="e">
        <f t="shared" si="26"/>
        <v>#DIV/0!</v>
      </c>
      <c r="H37" s="9" t="e">
        <f t="shared" si="26"/>
        <v>#DIV/0!</v>
      </c>
      <c r="I37" s="9" t="e">
        <f t="shared" si="27"/>
        <v>#DIV/0!</v>
      </c>
      <c r="J37" s="9" t="e">
        <f t="shared" si="27"/>
        <v>#DIV/0!</v>
      </c>
      <c r="K37" s="57"/>
      <c r="L37" s="57"/>
      <c r="M37" s="57"/>
      <c r="N37" s="71"/>
      <c r="O37" s="9" t="e">
        <f t="shared" si="28"/>
        <v>#DIV/0!</v>
      </c>
      <c r="Q37" s="1"/>
      <c r="R37" s="1"/>
    </row>
    <row r="38" spans="2:18">
      <c r="B38" s="4" t="s">
        <v>17</v>
      </c>
      <c r="C38" s="9" t="e">
        <f t="shared" si="26"/>
        <v>#DIV/0!</v>
      </c>
      <c r="D38" s="9" t="e">
        <f t="shared" si="26"/>
        <v>#DIV/0!</v>
      </c>
      <c r="E38" s="9" t="e">
        <f t="shared" si="26"/>
        <v>#DIV/0!</v>
      </c>
      <c r="F38" s="9" t="e">
        <f t="shared" si="26"/>
        <v>#DIV/0!</v>
      </c>
      <c r="G38" s="9" t="e">
        <f t="shared" si="26"/>
        <v>#DIV/0!</v>
      </c>
      <c r="H38" s="9" t="e">
        <f t="shared" si="26"/>
        <v>#DIV/0!</v>
      </c>
      <c r="I38" s="9" t="e">
        <f t="shared" si="27"/>
        <v>#DIV/0!</v>
      </c>
      <c r="J38" s="9" t="e">
        <f t="shared" si="27"/>
        <v>#DIV/0!</v>
      </c>
      <c r="K38" s="57"/>
      <c r="L38" s="57"/>
      <c r="M38" s="57"/>
      <c r="N38" s="71"/>
      <c r="O38" s="9" t="e">
        <f t="shared" si="28"/>
        <v>#DIV/0!</v>
      </c>
      <c r="Q38" s="1"/>
      <c r="R38" s="1"/>
    </row>
    <row r="39" spans="2:18">
      <c r="B39" s="12" t="s">
        <v>18</v>
      </c>
      <c r="C39" s="38" t="e">
        <f t="shared" si="26"/>
        <v>#DIV/0!</v>
      </c>
      <c r="D39" s="38" t="e">
        <f t="shared" si="26"/>
        <v>#DIV/0!</v>
      </c>
      <c r="E39" s="38" t="e">
        <f t="shared" si="26"/>
        <v>#DIV/0!</v>
      </c>
      <c r="F39" s="38" t="e">
        <f t="shared" si="26"/>
        <v>#DIV/0!</v>
      </c>
      <c r="G39" s="38" t="e">
        <f t="shared" si="26"/>
        <v>#DIV/0!</v>
      </c>
      <c r="H39" s="38" t="e">
        <f t="shared" si="26"/>
        <v>#DIV/0!</v>
      </c>
      <c r="I39" s="38" t="e">
        <f t="shared" si="27"/>
        <v>#DIV/0!</v>
      </c>
      <c r="J39" s="38" t="e">
        <f t="shared" si="27"/>
        <v>#DIV/0!</v>
      </c>
      <c r="K39" s="58"/>
      <c r="L39" s="58"/>
      <c r="M39" s="58"/>
      <c r="N39" s="72"/>
      <c r="O39" s="70" t="e">
        <f t="shared" si="28"/>
        <v>#DIV/0!</v>
      </c>
      <c r="Q39" s="1"/>
      <c r="R39" s="1"/>
    </row>
    <row r="40" spans="2:18">
      <c r="C40" s="38">
        <f t="shared" si="26"/>
        <v>1.4213858600070348</v>
      </c>
      <c r="D40" s="38">
        <f t="shared" si="26"/>
        <v>1.8134695421869087</v>
      </c>
      <c r="E40" s="38">
        <f t="shared" si="26"/>
        <v>0.64954284828761821</v>
      </c>
      <c r="F40" s="38">
        <f t="shared" si="26"/>
        <v>-8.1016349057586146E-2</v>
      </c>
      <c r="G40" s="38">
        <f t="shared" si="26"/>
        <v>0.11237131390682253</v>
      </c>
      <c r="H40" s="38">
        <f t="shared" si="26"/>
        <v>0.41297281323877066</v>
      </c>
      <c r="I40" s="38">
        <f t="shared" si="27"/>
        <v>0.82730412652245056</v>
      </c>
      <c r="J40" s="38">
        <f t="shared" si="27"/>
        <v>0.88426966292134823</v>
      </c>
      <c r="N40" s="68"/>
      <c r="O40" s="70">
        <f>(SUM(C24:J24)/SUM(C16:J16))-1</f>
        <v>0.48263716348542873</v>
      </c>
      <c r="Q40" s="1"/>
      <c r="R40" s="1"/>
    </row>
    <row r="41" spans="2:18">
      <c r="L41" s="1"/>
      <c r="Q41" s="1"/>
      <c r="R41" s="1"/>
    </row>
    <row r="42" spans="2:18">
      <c r="L42" s="1"/>
      <c r="Q42" s="1"/>
      <c r="R42" s="1"/>
    </row>
    <row r="43" spans="2:18">
      <c r="L43" s="1"/>
      <c r="Q43" s="1"/>
      <c r="R43" s="1"/>
    </row>
    <row r="44" spans="2:18" ht="16.5">
      <c r="B44" s="235" t="s">
        <v>74</v>
      </c>
      <c r="C44" s="236" t="s">
        <v>75</v>
      </c>
      <c r="D44" s="236" t="s">
        <v>76</v>
      </c>
      <c r="E44" s="236" t="s">
        <v>77</v>
      </c>
      <c r="L44" s="1"/>
      <c r="Q44" s="1"/>
      <c r="R44" s="1"/>
    </row>
    <row r="45" spans="2:18" ht="16.5">
      <c r="B45" s="237" t="str">
        <f>B12</f>
        <v>Výpis z obchodného registra</v>
      </c>
      <c r="C45" s="238">
        <f>((SUM(C12:N12)/SUM(C4:N4))-1)</f>
        <v>3.0444640105657053</v>
      </c>
      <c r="D45" s="238">
        <f>(SUM(C20:J20)/SUM(C12:J12))-1</f>
        <v>0.48263716348542873</v>
      </c>
      <c r="E45" s="238">
        <f>((K12+L12+M12+N12+C20+D20+E20+F20+G20+H20+I20+J20)/(K4+L4+M4+N4+C12+D12+E12+F12+G12+H12+I12+J12))-1</f>
        <v>0.6276096645554774</v>
      </c>
      <c r="L45" s="1"/>
      <c r="Q45" s="1"/>
      <c r="R45" s="1"/>
    </row>
    <row r="46" spans="2:18">
      <c r="L46" s="1"/>
      <c r="Q46" s="1"/>
      <c r="R46" s="1"/>
    </row>
    <row r="47" spans="2:18">
      <c r="L47" s="1"/>
      <c r="Q47" s="1"/>
      <c r="R47" s="1"/>
    </row>
    <row r="48" spans="2:18">
      <c r="Q48" s="1"/>
      <c r="R48" s="1"/>
    </row>
    <row r="49" spans="2:18">
      <c r="Q49" s="1"/>
      <c r="R49" s="1"/>
    </row>
    <row r="50" spans="2:18">
      <c r="Q50" s="1"/>
      <c r="R50" s="1"/>
    </row>
    <row r="51" spans="2:18">
      <c r="C51" s="211" t="str">
        <f>K10</f>
        <v>09/2018</v>
      </c>
      <c r="D51" s="211" t="str">
        <f>L10</f>
        <v>10/2018</v>
      </c>
      <c r="E51" s="211" t="str">
        <f>M10</f>
        <v>11/2018</v>
      </c>
      <c r="F51" s="211" t="str">
        <f>N10</f>
        <v>12/2018</v>
      </c>
      <c r="G51" s="211" t="str">
        <f>C18</f>
        <v>01/2019</v>
      </c>
      <c r="H51" s="211" t="str">
        <f t="shared" ref="H51:N51" si="29">D18</f>
        <v>02/2019</v>
      </c>
      <c r="I51" s="211" t="str">
        <f t="shared" si="29"/>
        <v>03/2019</v>
      </c>
      <c r="J51" s="211" t="str">
        <f t="shared" si="29"/>
        <v>04/2019</v>
      </c>
      <c r="K51" s="211" t="str">
        <f t="shared" si="29"/>
        <v>05/2019</v>
      </c>
      <c r="L51" s="211" t="str">
        <f t="shared" si="29"/>
        <v>06/2019</v>
      </c>
      <c r="M51" s="211" t="str">
        <f t="shared" si="29"/>
        <v>07/2019</v>
      </c>
      <c r="N51" s="211" t="str">
        <f t="shared" si="29"/>
        <v>08/2019</v>
      </c>
      <c r="Q51" s="1"/>
      <c r="R51" s="1"/>
    </row>
    <row r="52" spans="2:18">
      <c r="B52" s="17" t="s">
        <v>15</v>
      </c>
      <c r="C52" s="1">
        <f>K12</f>
        <v>5007</v>
      </c>
      <c r="D52" s="1">
        <f>L12</f>
        <v>6796</v>
      </c>
      <c r="E52" s="1">
        <f>M12</f>
        <v>6870</v>
      </c>
      <c r="F52" s="1">
        <f>N12</f>
        <v>4775</v>
      </c>
      <c r="G52" s="1">
        <f>C20</f>
        <v>6884</v>
      </c>
      <c r="H52" s="1">
        <f t="shared" ref="H52:N52" si="30">D20</f>
        <v>14872</v>
      </c>
      <c r="I52" s="1">
        <f t="shared" si="30"/>
        <v>21289</v>
      </c>
      <c r="J52" s="1">
        <f t="shared" si="30"/>
        <v>17650</v>
      </c>
      <c r="K52" s="1">
        <f t="shared" si="30"/>
        <v>12750</v>
      </c>
      <c r="L52" s="1">
        <f t="shared" si="30"/>
        <v>9563</v>
      </c>
      <c r="M52" s="1">
        <f t="shared" si="30"/>
        <v>10052</v>
      </c>
      <c r="N52" s="1">
        <f t="shared" si="30"/>
        <v>8385</v>
      </c>
      <c r="Q52" s="1"/>
    </row>
    <row r="53" spans="2:18">
      <c r="Q53" s="1"/>
    </row>
    <row r="54" spans="2:18">
      <c r="Q54" s="1"/>
    </row>
    <row r="55" spans="2:18">
      <c r="Q55" s="1"/>
    </row>
    <row r="56" spans="2:18">
      <c r="Q56" s="1"/>
    </row>
    <row r="57" spans="2:18">
      <c r="Q57" s="1"/>
    </row>
  </sheetData>
  <pageMargins left="0.7" right="0.7" top="0.75" bottom="0.75" header="0.3" footer="0.3"/>
  <pageSetup paperSize="9" orientation="portrait" r:id="rId1"/>
  <ignoredErrors>
    <ignoredError sqref="D4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BC89"/>
  <sheetViews>
    <sheetView topLeftCell="A67" workbookViewId="0">
      <selection activeCell="D87" sqref="D87"/>
    </sheetView>
  </sheetViews>
  <sheetFormatPr defaultColWidth="9.85546875" defaultRowHeight="15"/>
  <cols>
    <col min="2" max="2" width="34.140625" customWidth="1"/>
    <col min="3" max="6" width="18.42578125" customWidth="1"/>
    <col min="7" max="14" width="7.85546875" bestFit="1" customWidth="1"/>
    <col min="15" max="15" width="8.85546875" bestFit="1" customWidth="1"/>
    <col min="16" max="16" width="15.5703125" bestFit="1" customWidth="1"/>
    <col min="17" max="17" width="7.85546875" bestFit="1" customWidth="1"/>
    <col min="18" max="18" width="7.140625" bestFit="1" customWidth="1"/>
    <col min="19" max="19" width="8.7109375" bestFit="1" customWidth="1"/>
    <col min="20" max="20" width="7.140625" bestFit="1" customWidth="1"/>
    <col min="21" max="22" width="7.85546875" bestFit="1" customWidth="1"/>
    <col min="23" max="23" width="7.140625" bestFit="1" customWidth="1"/>
    <col min="24" max="24" width="8.85546875" bestFit="1" customWidth="1"/>
    <col min="25" max="27" width="16.28515625" bestFit="1" customWidth="1"/>
    <col min="29" max="40" width="7.85546875" bestFit="1" customWidth="1"/>
    <col min="43" max="54" width="10.28515625" bestFit="1" customWidth="1"/>
    <col min="55" max="55" width="11.28515625" customWidth="1"/>
  </cols>
  <sheetData>
    <row r="1" spans="2:55">
      <c r="B1" s="4"/>
    </row>
    <row r="2" spans="2:55" s="2" customFormat="1">
      <c r="B2" s="41" t="s">
        <v>0</v>
      </c>
      <c r="C2" s="202" t="s">
        <v>1</v>
      </c>
      <c r="D2" s="202" t="s">
        <v>2</v>
      </c>
      <c r="E2" s="202" t="s">
        <v>3</v>
      </c>
      <c r="F2" s="202" t="s">
        <v>4</v>
      </c>
      <c r="G2" s="202" t="s">
        <v>5</v>
      </c>
      <c r="H2" s="202" t="s">
        <v>6</v>
      </c>
      <c r="I2" s="202" t="s">
        <v>7</v>
      </c>
      <c r="J2" s="202" t="s">
        <v>8</v>
      </c>
      <c r="K2" s="202" t="s">
        <v>9</v>
      </c>
      <c r="L2" s="202" t="s">
        <v>10</v>
      </c>
      <c r="M2" s="202" t="s">
        <v>11</v>
      </c>
      <c r="N2" s="203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  <c r="AP2" s="41" t="s">
        <v>0</v>
      </c>
      <c r="AQ2" s="202" t="s">
        <v>1</v>
      </c>
      <c r="AR2" s="202" t="s">
        <v>2</v>
      </c>
      <c r="AS2" s="202" t="s">
        <v>3</v>
      </c>
      <c r="AT2" s="202" t="s">
        <v>4</v>
      </c>
      <c r="AU2" s="202" t="s">
        <v>5</v>
      </c>
      <c r="AV2" s="202" t="s">
        <v>6</v>
      </c>
      <c r="AW2" s="202" t="s">
        <v>7</v>
      </c>
      <c r="AX2" s="202" t="s">
        <v>8</v>
      </c>
      <c r="AY2" s="202" t="s">
        <v>9</v>
      </c>
      <c r="AZ2" s="202" t="s">
        <v>10</v>
      </c>
      <c r="BA2" s="202" t="s">
        <v>11</v>
      </c>
      <c r="BB2" s="203" t="s">
        <v>12</v>
      </c>
      <c r="BC2" s="39" t="s">
        <v>13</v>
      </c>
    </row>
    <row r="3" spans="2:55">
      <c r="B3" s="134" t="s">
        <v>78</v>
      </c>
      <c r="C3" s="204">
        <f>'MS SR'!C49</f>
        <v>17541</v>
      </c>
      <c r="D3" s="205">
        <f>'MS SR'!D49</f>
        <v>14989</v>
      </c>
      <c r="E3" s="205">
        <f>'MS SR'!E49</f>
        <v>19529</v>
      </c>
      <c r="F3" s="205">
        <f>'MS SR'!F49</f>
        <v>15859</v>
      </c>
      <c r="G3" s="205">
        <f>'MS SR'!G49</f>
        <v>18198</v>
      </c>
      <c r="H3" s="205">
        <f>'MS SR'!H49</f>
        <v>17538</v>
      </c>
      <c r="I3" s="205">
        <f>'MS SR'!I49</f>
        <v>15643</v>
      </c>
      <c r="J3" s="205">
        <f>'MS SR'!J49</f>
        <v>14716</v>
      </c>
      <c r="K3" s="205">
        <f>'MS SR'!K49</f>
        <v>14850</v>
      </c>
      <c r="L3" s="205">
        <f>'MS SR'!L49</f>
        <v>18393</v>
      </c>
      <c r="M3" s="205">
        <f>'MS SR'!M49</f>
        <v>15080</v>
      </c>
      <c r="N3" s="206">
        <f>'MS SR'!N49</f>
        <v>14258</v>
      </c>
      <c r="O3" s="148">
        <f>SUM(C3:N3)</f>
        <v>196594</v>
      </c>
      <c r="P3" s="6">
        <f t="shared" ref="P3:P8" si="1">O3/$O$8</f>
        <v>0.29274532315394319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P3" s="134" t="s">
        <v>78</v>
      </c>
      <c r="AQ3" s="204">
        <f>C3</f>
        <v>17541</v>
      </c>
      <c r="AR3" s="205">
        <f>D3+AQ3</f>
        <v>32530</v>
      </c>
      <c r="AS3" s="205">
        <f t="shared" ref="AS3:BB3" si="2">E3+AR3</f>
        <v>52059</v>
      </c>
      <c r="AT3" s="205">
        <f t="shared" si="2"/>
        <v>67918</v>
      </c>
      <c r="AU3" s="205">
        <f t="shared" si="2"/>
        <v>86116</v>
      </c>
      <c r="AV3" s="205">
        <f t="shared" si="2"/>
        <v>103654</v>
      </c>
      <c r="AW3" s="205">
        <f t="shared" si="2"/>
        <v>119297</v>
      </c>
      <c r="AX3" s="205">
        <f t="shared" si="2"/>
        <v>134013</v>
      </c>
      <c r="AY3" s="205">
        <f t="shared" si="2"/>
        <v>148863</v>
      </c>
      <c r="AZ3" s="205">
        <f t="shared" si="2"/>
        <v>167256</v>
      </c>
      <c r="BA3" s="205">
        <f t="shared" si="2"/>
        <v>182336</v>
      </c>
      <c r="BB3" s="206">
        <f t="shared" si="2"/>
        <v>196594</v>
      </c>
      <c r="BC3" s="148">
        <f>BB3</f>
        <v>196594</v>
      </c>
    </row>
    <row r="4" spans="2:55">
      <c r="B4" s="201" t="s">
        <v>79</v>
      </c>
      <c r="C4" s="145">
        <f>'MS SR'!C47</f>
        <v>5908</v>
      </c>
      <c r="D4" s="146">
        <f>'MS SR'!D47</f>
        <v>6097</v>
      </c>
      <c r="E4" s="146">
        <f>'MS SR'!E47</f>
        <v>6789</v>
      </c>
      <c r="F4" s="146">
        <f>'MS SR'!F47</f>
        <v>5303</v>
      </c>
      <c r="G4" s="146">
        <f>'MS SR'!G47</f>
        <v>6824</v>
      </c>
      <c r="H4" s="146">
        <f>'MS SR'!H47</f>
        <v>6975</v>
      </c>
      <c r="I4" s="146">
        <f>'MS SR'!I47</f>
        <v>5672</v>
      </c>
      <c r="J4" s="146">
        <f>'MS SR'!J47</f>
        <v>5039</v>
      </c>
      <c r="K4" s="146">
        <f>'MS SR'!K47</f>
        <v>5046</v>
      </c>
      <c r="L4" s="146">
        <f>'MS SR'!L47</f>
        <v>7488</v>
      </c>
      <c r="M4" s="146">
        <f>'MS SR'!M47</f>
        <v>5819</v>
      </c>
      <c r="N4" s="147">
        <f>'MS SR'!N47</f>
        <v>4998</v>
      </c>
      <c r="O4" s="149">
        <f>SUM(C4:N4)</f>
        <v>71958</v>
      </c>
      <c r="P4" s="6">
        <f t="shared" si="1"/>
        <v>0.10715163211243194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P4" s="201" t="s">
        <v>79</v>
      </c>
      <c r="AQ4" s="145">
        <f>C4</f>
        <v>5908</v>
      </c>
      <c r="AR4" s="146">
        <f>D4+AQ4</f>
        <v>12005</v>
      </c>
      <c r="AS4" s="146">
        <f t="shared" ref="AS4:BB4" si="3">E4+AR4</f>
        <v>18794</v>
      </c>
      <c r="AT4" s="146">
        <f t="shared" si="3"/>
        <v>24097</v>
      </c>
      <c r="AU4" s="146">
        <f t="shared" si="3"/>
        <v>30921</v>
      </c>
      <c r="AV4" s="146">
        <f t="shared" si="3"/>
        <v>37896</v>
      </c>
      <c r="AW4" s="146">
        <f t="shared" si="3"/>
        <v>43568</v>
      </c>
      <c r="AX4" s="146">
        <f t="shared" si="3"/>
        <v>48607</v>
      </c>
      <c r="AY4" s="146">
        <f t="shared" si="3"/>
        <v>53653</v>
      </c>
      <c r="AZ4" s="146">
        <f t="shared" si="3"/>
        <v>61141</v>
      </c>
      <c r="BA4" s="146">
        <f t="shared" si="3"/>
        <v>66960</v>
      </c>
      <c r="BB4" s="147">
        <f t="shared" si="3"/>
        <v>71958</v>
      </c>
      <c r="BC4" s="149">
        <f>BB4</f>
        <v>71958</v>
      </c>
    </row>
    <row r="5" spans="2:55">
      <c r="B5" s="134" t="s">
        <v>15</v>
      </c>
      <c r="C5" s="142">
        <f>C3+C4</f>
        <v>23449</v>
      </c>
      <c r="D5" s="143">
        <f>D3+D4</f>
        <v>21086</v>
      </c>
      <c r="E5" s="143">
        <f t="shared" ref="E5:N5" si="4">E3+E4</f>
        <v>26318</v>
      </c>
      <c r="F5" s="143">
        <f t="shared" si="4"/>
        <v>21162</v>
      </c>
      <c r="G5" s="143">
        <f t="shared" si="4"/>
        <v>25022</v>
      </c>
      <c r="H5" s="143">
        <f t="shared" si="4"/>
        <v>24513</v>
      </c>
      <c r="I5" s="143">
        <f t="shared" si="4"/>
        <v>21315</v>
      </c>
      <c r="J5" s="143">
        <f t="shared" si="4"/>
        <v>19755</v>
      </c>
      <c r="K5" s="143">
        <f t="shared" si="4"/>
        <v>19896</v>
      </c>
      <c r="L5" s="143">
        <f t="shared" si="4"/>
        <v>25881</v>
      </c>
      <c r="M5" s="143">
        <f t="shared" si="4"/>
        <v>20899</v>
      </c>
      <c r="N5" s="144">
        <f t="shared" si="4"/>
        <v>19256</v>
      </c>
      <c r="O5" s="148">
        <f>SUM(C5:N5)</f>
        <v>268552</v>
      </c>
      <c r="P5" s="6">
        <f t="shared" si="1"/>
        <v>0.39989695526637509</v>
      </c>
      <c r="Q5" s="6">
        <f>(D5/C5)-1</f>
        <v>-0.10077188792699054</v>
      </c>
      <c r="R5" s="6">
        <f t="shared" ref="R5:AA8" si="5">(E5/D5)-1</f>
        <v>0.24812671915014706</v>
      </c>
      <c r="S5" s="6">
        <f t="shared" si="5"/>
        <v>-0.19591154343035189</v>
      </c>
      <c r="T5" s="6">
        <f t="shared" si="5"/>
        <v>0.18240241943105562</v>
      </c>
      <c r="U5" s="6">
        <f t="shared" si="5"/>
        <v>-2.0342098952921384E-2</v>
      </c>
      <c r="V5" s="6">
        <f t="shared" si="5"/>
        <v>-0.13046138783502637</v>
      </c>
      <c r="W5" s="6">
        <f t="shared" si="5"/>
        <v>-7.3187895847994344E-2</v>
      </c>
      <c r="X5" s="6">
        <f t="shared" si="5"/>
        <v>7.1374335611238404E-3</v>
      </c>
      <c r="Y5" s="6">
        <f t="shared" si="5"/>
        <v>0.30081423401688778</v>
      </c>
      <c r="Z5" s="6">
        <f t="shared" si="5"/>
        <v>-0.19249642594953831</v>
      </c>
      <c r="AA5" s="6">
        <f t="shared" si="5"/>
        <v>-7.8616201732140345E-2</v>
      </c>
      <c r="AC5" s="6">
        <f>C5/$O5</f>
        <v>8.7316422890166528E-2</v>
      </c>
      <c r="AD5" s="6">
        <f t="shared" ref="AD5:AN8" si="6">D5/$O5</f>
        <v>7.8517382108492961E-2</v>
      </c>
      <c r="AE5" s="6">
        <f t="shared" si="6"/>
        <v>9.799964252733176E-2</v>
      </c>
      <c r="AF5" s="6">
        <f t="shared" si="6"/>
        <v>7.8800381304179448E-2</v>
      </c>
      <c r="AG5" s="6">
        <f t="shared" si="6"/>
        <v>9.3173761506151503E-2</v>
      </c>
      <c r="AH5" s="6">
        <f t="shared" si="6"/>
        <v>9.127841162977747E-2</v>
      </c>
      <c r="AI5" s="6">
        <f t="shared" si="6"/>
        <v>7.9370103369179892E-2</v>
      </c>
      <c r="AJ5" s="6">
        <f t="shared" si="6"/>
        <v>7.356117251035181E-2</v>
      </c>
      <c r="AK5" s="6">
        <f t="shared" si="6"/>
        <v>7.4086210491822818E-2</v>
      </c>
      <c r="AL5" s="6">
        <f t="shared" si="6"/>
        <v>9.6372397152134415E-2</v>
      </c>
      <c r="AM5" s="6">
        <f t="shared" si="6"/>
        <v>7.7821055140159079E-2</v>
      </c>
      <c r="AN5" s="6">
        <f t="shared" si="6"/>
        <v>7.1703059370252314E-2</v>
      </c>
      <c r="AP5" s="134" t="s">
        <v>15</v>
      </c>
      <c r="AQ5" s="142">
        <f>AQ3+AQ4</f>
        <v>23449</v>
      </c>
      <c r="AR5" s="143">
        <f>AR3+AR4</f>
        <v>44535</v>
      </c>
      <c r="AS5" s="143">
        <f t="shared" ref="AS5:BB5" si="7">AS3+AS4</f>
        <v>70853</v>
      </c>
      <c r="AT5" s="143">
        <f t="shared" si="7"/>
        <v>92015</v>
      </c>
      <c r="AU5" s="143">
        <f t="shared" si="7"/>
        <v>117037</v>
      </c>
      <c r="AV5" s="143">
        <f t="shared" si="7"/>
        <v>141550</v>
      </c>
      <c r="AW5" s="143">
        <f t="shared" si="7"/>
        <v>162865</v>
      </c>
      <c r="AX5" s="143">
        <f t="shared" si="7"/>
        <v>182620</v>
      </c>
      <c r="AY5" s="143">
        <f t="shared" si="7"/>
        <v>202516</v>
      </c>
      <c r="AZ5" s="143">
        <f t="shared" si="7"/>
        <v>228397</v>
      </c>
      <c r="BA5" s="143">
        <f t="shared" si="7"/>
        <v>249296</v>
      </c>
      <c r="BB5" s="144">
        <f t="shared" si="7"/>
        <v>268552</v>
      </c>
      <c r="BC5" s="148">
        <f t="shared" ref="BC5:BC7" si="8">BB5</f>
        <v>268552</v>
      </c>
    </row>
    <row r="6" spans="2:55">
      <c r="B6" s="114" t="s">
        <v>16</v>
      </c>
      <c r="C6" s="142">
        <f>'IOM - Slovenská pošta'!C5</f>
        <v>3316</v>
      </c>
      <c r="D6" s="143">
        <f>'IOM - Slovenská pošta'!D5</f>
        <v>2875</v>
      </c>
      <c r="E6" s="143">
        <f>'IOM - Slovenská pošta'!E5</f>
        <v>3525</v>
      </c>
      <c r="F6" s="143">
        <f>'IOM - Slovenská pošta'!F5</f>
        <v>2647</v>
      </c>
      <c r="G6" s="143">
        <f>'IOM - Slovenská pošta'!G5</f>
        <v>3509</v>
      </c>
      <c r="H6" s="143">
        <f>'IOM - Slovenská pošta'!H5</f>
        <v>3183</v>
      </c>
      <c r="I6" s="143">
        <f>'IOM - Slovenská pošta'!I5</f>
        <v>2935</v>
      </c>
      <c r="J6" s="143">
        <f>'IOM - Slovenská pošta'!J5</f>
        <v>3036</v>
      </c>
      <c r="K6" s="143">
        <f>'IOM - Slovenská pošta'!K5</f>
        <v>3139</v>
      </c>
      <c r="L6" s="143">
        <f>'IOM - Slovenská pošta'!L5</f>
        <v>3357</v>
      </c>
      <c r="M6" s="143">
        <f>'IOM - Slovenská pošta'!M5</f>
        <v>2973</v>
      </c>
      <c r="N6" s="144">
        <f>'IOM - Slovenská pošta'!N5</f>
        <v>2271</v>
      </c>
      <c r="O6" s="148">
        <f>SUM(C6:N6)</f>
        <v>36766</v>
      </c>
      <c r="P6" s="6">
        <f t="shared" si="1"/>
        <v>5.474772653833726E-2</v>
      </c>
      <c r="Q6" s="6">
        <f>(D6/C6)-1</f>
        <v>-0.13299155609167668</v>
      </c>
      <c r="R6" s="6">
        <f t="shared" si="5"/>
        <v>0.22608695652173916</v>
      </c>
      <c r="S6" s="6">
        <f t="shared" si="5"/>
        <v>-0.24907801418439712</v>
      </c>
      <c r="T6" s="6">
        <f t="shared" si="5"/>
        <v>0.32565168114846998</v>
      </c>
      <c r="U6" s="6">
        <f t="shared" si="5"/>
        <v>-9.2903961242519206E-2</v>
      </c>
      <c r="V6" s="6">
        <f t="shared" si="5"/>
        <v>-7.7913917687715939E-2</v>
      </c>
      <c r="W6" s="6">
        <f t="shared" si="5"/>
        <v>3.4412265758092087E-2</v>
      </c>
      <c r="X6" s="6">
        <f t="shared" si="5"/>
        <v>3.3926218708827394E-2</v>
      </c>
      <c r="Y6" s="6">
        <f t="shared" si="5"/>
        <v>6.9448869066581764E-2</v>
      </c>
      <c r="Z6" s="6">
        <f t="shared" si="5"/>
        <v>-0.11438784629133159</v>
      </c>
      <c r="AA6" s="6">
        <f t="shared" si="5"/>
        <v>-0.23612512613521697</v>
      </c>
      <c r="AC6" s="6">
        <f>C6/$O6</f>
        <v>9.0192025240711529E-2</v>
      </c>
      <c r="AD6" s="6">
        <f t="shared" si="6"/>
        <v>7.8197247456889524E-2</v>
      </c>
      <c r="AE6" s="6">
        <f t="shared" si="6"/>
        <v>9.5876625142794977E-2</v>
      </c>
      <c r="AF6" s="6">
        <f t="shared" si="6"/>
        <v>7.1995865745525758E-2</v>
      </c>
      <c r="AG6" s="6">
        <f t="shared" si="6"/>
        <v>9.5441440461295768E-2</v>
      </c>
      <c r="AH6" s="6">
        <f t="shared" si="6"/>
        <v>8.6574552575749336E-2</v>
      </c>
      <c r="AI6" s="6">
        <f t="shared" si="6"/>
        <v>7.9829190012511556E-2</v>
      </c>
      <c r="AJ6" s="6">
        <f t="shared" si="6"/>
        <v>8.257629331447533E-2</v>
      </c>
      <c r="AK6" s="6">
        <f t="shared" si="6"/>
        <v>8.53777947016265E-2</v>
      </c>
      <c r="AL6" s="6">
        <f t="shared" si="6"/>
        <v>9.1307185987053258E-2</v>
      </c>
      <c r="AM6" s="6">
        <f t="shared" si="6"/>
        <v>8.086275363107219E-2</v>
      </c>
      <c r="AN6" s="6">
        <f t="shared" si="6"/>
        <v>6.1769025730294295E-2</v>
      </c>
      <c r="AP6" s="114" t="s">
        <v>16</v>
      </c>
      <c r="AQ6" s="142">
        <f>C6</f>
        <v>3316</v>
      </c>
      <c r="AR6" s="143">
        <f>D6+AQ6</f>
        <v>6191</v>
      </c>
      <c r="AS6" s="143">
        <f t="shared" ref="AS6:BB6" si="9">E6+AR6</f>
        <v>9716</v>
      </c>
      <c r="AT6" s="143">
        <f t="shared" si="9"/>
        <v>12363</v>
      </c>
      <c r="AU6" s="143">
        <f t="shared" si="9"/>
        <v>15872</v>
      </c>
      <c r="AV6" s="143">
        <f t="shared" si="9"/>
        <v>19055</v>
      </c>
      <c r="AW6" s="143">
        <f t="shared" si="9"/>
        <v>21990</v>
      </c>
      <c r="AX6" s="143">
        <f t="shared" si="9"/>
        <v>25026</v>
      </c>
      <c r="AY6" s="143">
        <f t="shared" si="9"/>
        <v>28165</v>
      </c>
      <c r="AZ6" s="143">
        <f t="shared" si="9"/>
        <v>31522</v>
      </c>
      <c r="BA6" s="143">
        <f t="shared" si="9"/>
        <v>34495</v>
      </c>
      <c r="BB6" s="144">
        <f t="shared" si="9"/>
        <v>36766</v>
      </c>
      <c r="BC6" s="148">
        <f t="shared" si="8"/>
        <v>36766</v>
      </c>
    </row>
    <row r="7" spans="2:55">
      <c r="B7" s="12" t="s">
        <v>18</v>
      </c>
      <c r="C7" s="145">
        <f>'IOM - Slovenská pošta'!C7</f>
        <v>33436</v>
      </c>
      <c r="D7" s="146">
        <f>'IOM - Slovenská pošta'!D7</f>
        <v>30430</v>
      </c>
      <c r="E7" s="146">
        <f>'IOM - Slovenská pošta'!E7</f>
        <v>33417</v>
      </c>
      <c r="F7" s="146">
        <f>'IOM - Slovenská pošta'!F7</f>
        <v>28718</v>
      </c>
      <c r="G7" s="146">
        <f>'IOM - Slovenská pošta'!G7</f>
        <v>32969</v>
      </c>
      <c r="H7" s="146">
        <f>'IOM - Slovenská pošta'!H7</f>
        <v>33424</v>
      </c>
      <c r="I7" s="146">
        <f>'IOM - Slovenská pošta'!I7</f>
        <v>26900</v>
      </c>
      <c r="J7" s="146">
        <f>'IOM - Slovenská pošta'!J7</f>
        <v>30553</v>
      </c>
      <c r="K7" s="146">
        <f>'IOM - Slovenská pošta'!K7</f>
        <v>29168</v>
      </c>
      <c r="L7" s="146">
        <f>'IOM - Slovenská pošta'!L7</f>
        <v>32019</v>
      </c>
      <c r="M7" s="146">
        <f>'IOM - Slovenská pošta'!M7</f>
        <v>30591</v>
      </c>
      <c r="N7" s="147">
        <f>'IOM - Slovenská pošta'!N7</f>
        <v>24610</v>
      </c>
      <c r="O7" s="149">
        <f>SUM(C7:N7)</f>
        <v>366235</v>
      </c>
      <c r="P7" s="6">
        <f t="shared" si="1"/>
        <v>0.5453553181952876</v>
      </c>
      <c r="Q7" s="16">
        <f>(D7/C7)-1</f>
        <v>-8.990309845675315E-2</v>
      </c>
      <c r="R7" s="16">
        <f t="shared" si="5"/>
        <v>9.8159710811698941E-2</v>
      </c>
      <c r="S7" s="16">
        <f t="shared" si="5"/>
        <v>-0.14061705120148427</v>
      </c>
      <c r="T7" s="16">
        <f t="shared" si="5"/>
        <v>0.14802562852566337</v>
      </c>
      <c r="U7" s="16">
        <f t="shared" si="5"/>
        <v>1.3800843216354775E-2</v>
      </c>
      <c r="V7" s="16">
        <f t="shared" si="5"/>
        <v>-0.1951890856869315</v>
      </c>
      <c r="W7" s="16">
        <f t="shared" si="5"/>
        <v>0.13579925650557612</v>
      </c>
      <c r="X7" s="16">
        <f t="shared" si="5"/>
        <v>-4.5331064052629877E-2</v>
      </c>
      <c r="Y7" s="16">
        <f t="shared" si="5"/>
        <v>9.774410312671411E-2</v>
      </c>
      <c r="Z7" s="16">
        <f t="shared" si="5"/>
        <v>-4.4598519628970323E-2</v>
      </c>
      <c r="AA7" s="16">
        <f t="shared" si="5"/>
        <v>-0.19551502075773919</v>
      </c>
      <c r="AC7" s="16">
        <f>C7/$O7</f>
        <v>9.1296571873250784E-2</v>
      </c>
      <c r="AD7" s="16">
        <f t="shared" si="6"/>
        <v>8.3088727183365865E-2</v>
      </c>
      <c r="AE7" s="16">
        <f t="shared" si="6"/>
        <v>9.1244692615397222E-2</v>
      </c>
      <c r="AF7" s="16">
        <f t="shared" si="6"/>
        <v>7.8414133002034217E-2</v>
      </c>
      <c r="AG7" s="16">
        <f t="shared" si="6"/>
        <v>9.0021434324955282E-2</v>
      </c>
      <c r="AH7" s="16">
        <f t="shared" si="6"/>
        <v>9.1263806026185376E-2</v>
      </c>
      <c r="AI7" s="16">
        <f t="shared" si="6"/>
        <v>7.3450107171624771E-2</v>
      </c>
      <c r="AJ7" s="16">
        <f t="shared" si="6"/>
        <v>8.3424577115786311E-2</v>
      </c>
      <c r="AK7" s="16">
        <f t="shared" si="6"/>
        <v>7.9642852266987044E-2</v>
      </c>
      <c r="AL7" s="16">
        <f t="shared" si="6"/>
        <v>8.7427471432277096E-2</v>
      </c>
      <c r="AM7" s="16">
        <f t="shared" si="6"/>
        <v>8.3528335631493436E-2</v>
      </c>
      <c r="AN7" s="16">
        <f t="shared" si="6"/>
        <v>6.7197291356642597E-2</v>
      </c>
      <c r="AP7" s="12" t="s">
        <v>18</v>
      </c>
      <c r="AQ7" s="145">
        <f>C7</f>
        <v>33436</v>
      </c>
      <c r="AR7" s="146">
        <f>D7+AQ7</f>
        <v>63866</v>
      </c>
      <c r="AS7" s="146">
        <f t="shared" ref="AS7:BB8" si="10">E7+AR7</f>
        <v>97283</v>
      </c>
      <c r="AT7" s="146">
        <f t="shared" si="10"/>
        <v>126001</v>
      </c>
      <c r="AU7" s="146">
        <f t="shared" si="10"/>
        <v>158970</v>
      </c>
      <c r="AV7" s="146">
        <f t="shared" si="10"/>
        <v>192394</v>
      </c>
      <c r="AW7" s="146">
        <f t="shared" si="10"/>
        <v>219294</v>
      </c>
      <c r="AX7" s="146">
        <f t="shared" si="10"/>
        <v>249847</v>
      </c>
      <c r="AY7" s="146">
        <f t="shared" si="10"/>
        <v>279015</v>
      </c>
      <c r="AZ7" s="146">
        <f t="shared" si="10"/>
        <v>311034</v>
      </c>
      <c r="BA7" s="146">
        <f t="shared" si="10"/>
        <v>341625</v>
      </c>
      <c r="BB7" s="147">
        <f t="shared" si="10"/>
        <v>366235</v>
      </c>
      <c r="BC7" s="149">
        <f t="shared" si="8"/>
        <v>366235</v>
      </c>
    </row>
    <row r="8" spans="2:55">
      <c r="B8" s="42"/>
      <c r="C8" s="157">
        <f t="shared" ref="C8:O8" si="11">SUM(C5:C7)</f>
        <v>60201</v>
      </c>
      <c r="D8" s="157">
        <f t="shared" si="11"/>
        <v>54391</v>
      </c>
      <c r="E8" s="157">
        <f t="shared" si="11"/>
        <v>63260</v>
      </c>
      <c r="F8" s="157">
        <f t="shared" si="11"/>
        <v>52527</v>
      </c>
      <c r="G8" s="157">
        <f t="shared" si="11"/>
        <v>61500</v>
      </c>
      <c r="H8" s="157">
        <f t="shared" si="11"/>
        <v>61120</v>
      </c>
      <c r="I8" s="157">
        <f t="shared" si="11"/>
        <v>51150</v>
      </c>
      <c r="J8" s="157">
        <f t="shared" si="11"/>
        <v>53344</v>
      </c>
      <c r="K8" s="157">
        <f t="shared" si="11"/>
        <v>52203</v>
      </c>
      <c r="L8" s="157">
        <f t="shared" si="11"/>
        <v>61257</v>
      </c>
      <c r="M8" s="157">
        <f t="shared" si="11"/>
        <v>54463</v>
      </c>
      <c r="N8" s="158">
        <f t="shared" si="11"/>
        <v>46137</v>
      </c>
      <c r="O8" s="157">
        <f t="shared" si="11"/>
        <v>671553</v>
      </c>
      <c r="P8" s="6">
        <f t="shared" si="1"/>
        <v>1</v>
      </c>
      <c r="Q8" s="16">
        <f>(D8/C8)-1</f>
        <v>-9.6510024750419476E-2</v>
      </c>
      <c r="R8" s="16">
        <f t="shared" si="5"/>
        <v>0.16306006508429705</v>
      </c>
      <c r="S8" s="16">
        <f t="shared" si="5"/>
        <v>-0.16966487511855832</v>
      </c>
      <c r="T8" s="16">
        <f t="shared" si="5"/>
        <v>0.17082643212062365</v>
      </c>
      <c r="U8" s="16">
        <f t="shared" si="5"/>
        <v>-6.1788617886179287E-3</v>
      </c>
      <c r="V8" s="16">
        <f t="shared" si="5"/>
        <v>-0.16312172774869105</v>
      </c>
      <c r="W8" s="16">
        <f t="shared" si="5"/>
        <v>4.2893450635386188E-2</v>
      </c>
      <c r="X8" s="16">
        <f t="shared" si="5"/>
        <v>-2.1389472105578844E-2</v>
      </c>
      <c r="Y8" s="16">
        <f t="shared" si="5"/>
        <v>0.17343830814321026</v>
      </c>
      <c r="Z8" s="16">
        <f t="shared" si="5"/>
        <v>-0.11090977357689735</v>
      </c>
      <c r="AA8" s="16">
        <f t="shared" si="5"/>
        <v>-0.15287442851109923</v>
      </c>
      <c r="AC8" s="16">
        <f>C8/$O8</f>
        <v>8.9644450996421723E-2</v>
      </c>
      <c r="AD8" s="16">
        <f t="shared" si="6"/>
        <v>8.0992862812019298E-2</v>
      </c>
      <c r="AE8" s="16">
        <f t="shared" si="6"/>
        <v>9.4199564293510715E-2</v>
      </c>
      <c r="AF8" s="16">
        <f t="shared" si="6"/>
        <v>7.8217206981429616E-2</v>
      </c>
      <c r="AG8" s="16">
        <f t="shared" si="6"/>
        <v>9.1578773380507572E-2</v>
      </c>
      <c r="AH8" s="16">
        <f t="shared" si="6"/>
        <v>9.1012920797018254E-2</v>
      </c>
      <c r="AI8" s="16">
        <f t="shared" si="6"/>
        <v>7.6166735909153863E-2</v>
      </c>
      <c r="AJ8" s="16">
        <f t="shared" si="6"/>
        <v>7.9433790035931637E-2</v>
      </c>
      <c r="AK8" s="16">
        <f t="shared" si="6"/>
        <v>7.7734743199717668E-2</v>
      </c>
      <c r="AL8" s="16">
        <f t="shared" si="6"/>
        <v>9.1216925544223615E-2</v>
      </c>
      <c r="AM8" s="16">
        <f t="shared" si="6"/>
        <v>8.1100076985733072E-2</v>
      </c>
      <c r="AN8" s="16">
        <f t="shared" si="6"/>
        <v>6.8701949064332968E-2</v>
      </c>
      <c r="AP8" s="42"/>
      <c r="AQ8" s="157">
        <f>SUM(AQ5:AQ7)</f>
        <v>60201</v>
      </c>
      <c r="AR8" s="157">
        <f>D8+AQ8</f>
        <v>114592</v>
      </c>
      <c r="AS8" s="157">
        <f t="shared" si="10"/>
        <v>177852</v>
      </c>
      <c r="AT8" s="157">
        <f t="shared" si="10"/>
        <v>230379</v>
      </c>
      <c r="AU8" s="157">
        <f t="shared" si="10"/>
        <v>291879</v>
      </c>
      <c r="AV8" s="157">
        <f t="shared" si="10"/>
        <v>352999</v>
      </c>
      <c r="AW8" s="157">
        <f t="shared" si="10"/>
        <v>404149</v>
      </c>
      <c r="AX8" s="157">
        <f t="shared" si="10"/>
        <v>457493</v>
      </c>
      <c r="AY8" s="157">
        <f t="shared" si="10"/>
        <v>509696</v>
      </c>
      <c r="AZ8" s="157">
        <f t="shared" si="10"/>
        <v>570953</v>
      </c>
      <c r="BA8" s="157">
        <f t="shared" si="10"/>
        <v>625416</v>
      </c>
      <c r="BB8" s="158">
        <f t="shared" si="10"/>
        <v>671553</v>
      </c>
      <c r="BC8" s="157">
        <f t="shared" ref="BC8" si="12">SUM(BC5:BC7)</f>
        <v>671553</v>
      </c>
    </row>
    <row r="9" spans="2:55">
      <c r="B9" s="4"/>
      <c r="R9" s="1"/>
      <c r="AP9" s="4"/>
    </row>
    <row r="10" spans="2:55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95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>CONCATENATE(LEFT(D10,2),"/",LEFT(C10,2))</f>
        <v>02/01</v>
      </c>
      <c r="R10" s="46" t="str">
        <f t="shared" ref="R10:AA10" si="13">CONCATENATE(LEFT(E10,2),"/",LEFT(D10,2))</f>
        <v>03/02</v>
      </c>
      <c r="S10" s="46" t="str">
        <f t="shared" si="13"/>
        <v>04/03</v>
      </c>
      <c r="T10" s="46" t="str">
        <f t="shared" si="13"/>
        <v>05/04</v>
      </c>
      <c r="U10" s="46" t="str">
        <f t="shared" si="13"/>
        <v>06/05</v>
      </c>
      <c r="V10" s="46" t="str">
        <f t="shared" si="13"/>
        <v>07/06</v>
      </c>
      <c r="W10" s="46" t="str">
        <f t="shared" si="13"/>
        <v>08/07</v>
      </c>
      <c r="X10" s="46" t="str">
        <f t="shared" si="13"/>
        <v>09/08</v>
      </c>
      <c r="Y10" s="46" t="str">
        <f t="shared" si="13"/>
        <v>10/09</v>
      </c>
      <c r="Z10" s="46" t="str">
        <f t="shared" si="13"/>
        <v>11/10</v>
      </c>
      <c r="AA10" s="46" t="str">
        <f t="shared" si="13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  <c r="AP10" s="41" t="s">
        <v>19</v>
      </c>
      <c r="AQ10" s="11" t="s">
        <v>20</v>
      </c>
      <c r="AR10" s="11" t="s">
        <v>21</v>
      </c>
      <c r="AS10" s="11" t="s">
        <v>22</v>
      </c>
      <c r="AT10" s="11" t="s">
        <v>23</v>
      </c>
      <c r="AU10" s="11" t="s">
        <v>24</v>
      </c>
      <c r="AV10" s="11" t="s">
        <v>25</v>
      </c>
      <c r="AW10" s="11" t="s">
        <v>26</v>
      </c>
      <c r="AX10" s="95" t="s">
        <v>27</v>
      </c>
      <c r="AY10" s="24" t="s">
        <v>28</v>
      </c>
      <c r="AZ10" s="24" t="s">
        <v>29</v>
      </c>
      <c r="BA10" s="24" t="s">
        <v>30</v>
      </c>
      <c r="BB10" s="25" t="s">
        <v>31</v>
      </c>
      <c r="BC10" s="11" t="s">
        <v>13</v>
      </c>
    </row>
    <row r="11" spans="2:55">
      <c r="B11" s="17" t="s">
        <v>78</v>
      </c>
      <c r="C11" s="204">
        <f>'MS SR'!P49</f>
        <v>18956</v>
      </c>
      <c r="D11" s="205">
        <f>'MS SR'!Q49</f>
        <v>17029</v>
      </c>
      <c r="E11" s="205">
        <f>'MS SR'!R49</f>
        <v>16634</v>
      </c>
      <c r="F11" s="205">
        <f>'MS SR'!S49</f>
        <v>17186</v>
      </c>
      <c r="G11" s="205">
        <f>'MS SR'!T49</f>
        <v>16819</v>
      </c>
      <c r="H11" s="205">
        <f>'MS SR'!U49</f>
        <v>15795</v>
      </c>
      <c r="I11" s="205">
        <f>'MS SR'!V49</f>
        <v>15026</v>
      </c>
      <c r="J11" s="205">
        <f>'MS SR'!W49</f>
        <v>14170</v>
      </c>
      <c r="K11" s="208">
        <f>'MS SR'!X49</f>
        <v>12609</v>
      </c>
      <c r="L11" s="208">
        <f>'MS SR'!Y49</f>
        <v>13683</v>
      </c>
      <c r="M11" s="208">
        <f>'MS SR'!Z49</f>
        <v>13160</v>
      </c>
      <c r="N11" s="209">
        <f>'MS SR'!AA49</f>
        <v>11043</v>
      </c>
      <c r="O11" s="148">
        <f>SUM(C11:N11)</f>
        <v>182110</v>
      </c>
      <c r="P11" s="6">
        <f t="shared" ref="P11:P16" si="14">O11/$O$16</f>
        <v>0.31413061665232084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P11" s="17" t="s">
        <v>78</v>
      </c>
      <c r="AQ11" s="204">
        <f>BB3+C11</f>
        <v>215550</v>
      </c>
      <c r="AR11" s="205">
        <f>AQ11+D11</f>
        <v>232579</v>
      </c>
      <c r="AS11" s="205">
        <f t="shared" ref="AS11:BB11" si="15">AR11+E11</f>
        <v>249213</v>
      </c>
      <c r="AT11" s="205">
        <f t="shared" si="15"/>
        <v>266399</v>
      </c>
      <c r="AU11" s="205">
        <f t="shared" si="15"/>
        <v>283218</v>
      </c>
      <c r="AV11" s="205">
        <f t="shared" si="15"/>
        <v>299013</v>
      </c>
      <c r="AW11" s="205">
        <f t="shared" si="15"/>
        <v>314039</v>
      </c>
      <c r="AX11" s="205">
        <f t="shared" si="15"/>
        <v>328209</v>
      </c>
      <c r="AY11" s="208">
        <f t="shared" si="15"/>
        <v>340818</v>
      </c>
      <c r="AZ11" s="208">
        <f t="shared" si="15"/>
        <v>354501</v>
      </c>
      <c r="BA11" s="208">
        <f t="shared" si="15"/>
        <v>367661</v>
      </c>
      <c r="BB11" s="209">
        <f t="shared" si="15"/>
        <v>378704</v>
      </c>
      <c r="BC11" s="148">
        <f>BB11</f>
        <v>378704</v>
      </c>
    </row>
    <row r="12" spans="2:55">
      <c r="B12" s="137" t="s">
        <v>79</v>
      </c>
      <c r="C12" s="145">
        <f>'MS SR'!P47</f>
        <v>6077</v>
      </c>
      <c r="D12" s="146">
        <f>'MS SR'!Q47</f>
        <v>5006</v>
      </c>
      <c r="E12" s="146">
        <f>'MS SR'!R47</f>
        <v>5155</v>
      </c>
      <c r="F12" s="146">
        <f>'MS SR'!S47</f>
        <v>5890</v>
      </c>
      <c r="G12" s="146">
        <f>'MS SR'!T47</f>
        <v>5205</v>
      </c>
      <c r="H12" s="146">
        <f>'MS SR'!U47</f>
        <v>5458</v>
      </c>
      <c r="I12" s="146">
        <f>'MS SR'!V47</f>
        <v>4760</v>
      </c>
      <c r="J12" s="146">
        <f>'MS SR'!W47</f>
        <v>4117</v>
      </c>
      <c r="K12" s="152">
        <f>'MS SR'!X47</f>
        <v>3912</v>
      </c>
      <c r="L12" s="152">
        <f>'MS SR'!Y47</f>
        <v>4317</v>
      </c>
      <c r="M12" s="152">
        <f>'MS SR'!Z47</f>
        <v>3881</v>
      </c>
      <c r="N12" s="153">
        <f>'MS SR'!AA47</f>
        <v>4011</v>
      </c>
      <c r="O12" s="149">
        <f>SUM(C12:N12)</f>
        <v>57789</v>
      </c>
      <c r="P12" s="6">
        <f t="shared" si="14"/>
        <v>9.9683126713090819E-2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P12" s="137" t="s">
        <v>79</v>
      </c>
      <c r="AQ12" s="145">
        <f>BB4+C12</f>
        <v>78035</v>
      </c>
      <c r="AR12" s="146">
        <f>AQ12+D12</f>
        <v>83041</v>
      </c>
      <c r="AS12" s="146">
        <f t="shared" ref="AS12:BB12" si="16">AR12+E12</f>
        <v>88196</v>
      </c>
      <c r="AT12" s="146">
        <f t="shared" si="16"/>
        <v>94086</v>
      </c>
      <c r="AU12" s="146">
        <f t="shared" si="16"/>
        <v>99291</v>
      </c>
      <c r="AV12" s="146">
        <f t="shared" si="16"/>
        <v>104749</v>
      </c>
      <c r="AW12" s="146">
        <f t="shared" si="16"/>
        <v>109509</v>
      </c>
      <c r="AX12" s="146">
        <f t="shared" si="16"/>
        <v>113626</v>
      </c>
      <c r="AY12" s="152">
        <f t="shared" si="16"/>
        <v>117538</v>
      </c>
      <c r="AZ12" s="152">
        <f t="shared" si="16"/>
        <v>121855</v>
      </c>
      <c r="BA12" s="152">
        <f t="shared" si="16"/>
        <v>125736</v>
      </c>
      <c r="BB12" s="153">
        <f t="shared" si="16"/>
        <v>129747</v>
      </c>
      <c r="BC12" s="149">
        <f>BB12</f>
        <v>129747</v>
      </c>
    </row>
    <row r="13" spans="2:55">
      <c r="B13" s="17" t="s">
        <v>15</v>
      </c>
      <c r="C13" s="142">
        <f t="shared" ref="C13:N13" si="17">C11+C12</f>
        <v>25033</v>
      </c>
      <c r="D13" s="143">
        <f t="shared" si="17"/>
        <v>22035</v>
      </c>
      <c r="E13" s="143">
        <f t="shared" si="17"/>
        <v>21789</v>
      </c>
      <c r="F13" s="143">
        <f t="shared" si="17"/>
        <v>23076</v>
      </c>
      <c r="G13" s="143">
        <f t="shared" si="17"/>
        <v>22024</v>
      </c>
      <c r="H13" s="143">
        <f t="shared" si="17"/>
        <v>21253</v>
      </c>
      <c r="I13" s="143">
        <f t="shared" si="17"/>
        <v>19786</v>
      </c>
      <c r="J13" s="143">
        <f t="shared" si="17"/>
        <v>18287</v>
      </c>
      <c r="K13" s="150">
        <f t="shared" si="17"/>
        <v>16521</v>
      </c>
      <c r="L13" s="150">
        <f t="shared" si="17"/>
        <v>18000</v>
      </c>
      <c r="M13" s="150">
        <f t="shared" si="17"/>
        <v>17041</v>
      </c>
      <c r="N13" s="151">
        <f t="shared" si="17"/>
        <v>15054</v>
      </c>
      <c r="O13" s="148">
        <f>SUM(C13:N13)</f>
        <v>239899</v>
      </c>
      <c r="P13" s="6">
        <f t="shared" si="14"/>
        <v>0.41381374336541166</v>
      </c>
      <c r="Q13" s="6">
        <f>(D13/C13)-1</f>
        <v>-0.11976191427315941</v>
      </c>
      <c r="R13" s="6">
        <f t="shared" ref="R13:AA16" si="18">(E13/D13)-1</f>
        <v>-1.1164057181756282E-2</v>
      </c>
      <c r="S13" s="6">
        <f t="shared" si="18"/>
        <v>5.9066501445683706E-2</v>
      </c>
      <c r="T13" s="6">
        <f t="shared" si="18"/>
        <v>-4.5588490206274868E-2</v>
      </c>
      <c r="U13" s="6">
        <f t="shared" si="18"/>
        <v>-3.5007264802034199E-2</v>
      </c>
      <c r="V13" s="6">
        <f t="shared" si="18"/>
        <v>-6.9025549334211678E-2</v>
      </c>
      <c r="W13" s="27">
        <f t="shared" si="18"/>
        <v>-7.5760638835540295E-2</v>
      </c>
      <c r="X13" s="27">
        <f t="shared" si="18"/>
        <v>-9.6571334828019939E-2</v>
      </c>
      <c r="Y13" s="27">
        <f t="shared" si="18"/>
        <v>8.952242600326854E-2</v>
      </c>
      <c r="Z13" s="27">
        <f t="shared" si="18"/>
        <v>-5.3277777777777757E-2</v>
      </c>
      <c r="AA13" s="27">
        <f t="shared" si="18"/>
        <v>-0.1166011384308433</v>
      </c>
      <c r="AC13" s="6">
        <f>C13/$O13</f>
        <v>0.10434807981692296</v>
      </c>
      <c r="AD13" s="6">
        <f t="shared" ref="AD13:AN16" si="19">D13/$O13</f>
        <v>9.1851154027319831E-2</v>
      </c>
      <c r="AE13" s="6">
        <f t="shared" si="19"/>
        <v>9.0825722491548522E-2</v>
      </c>
      <c r="AF13" s="6">
        <f t="shared" si="19"/>
        <v>9.619048016040084E-2</v>
      </c>
      <c r="AG13" s="6">
        <f t="shared" si="19"/>
        <v>9.1805301397671527E-2</v>
      </c>
      <c r="AH13" s="6">
        <f t="shared" si="19"/>
        <v>8.8591448901412684E-2</v>
      </c>
      <c r="AI13" s="6">
        <f t="shared" si="19"/>
        <v>8.2476375474678926E-2</v>
      </c>
      <c r="AJ13" s="27">
        <f t="shared" si="19"/>
        <v>7.6227912579877363E-2</v>
      </c>
      <c r="AK13" s="27">
        <f t="shared" si="19"/>
        <v>6.8866481310884992E-2</v>
      </c>
      <c r="AL13" s="27">
        <f t="shared" si="19"/>
        <v>7.5031575788144178E-2</v>
      </c>
      <c r="AM13" s="27">
        <f t="shared" si="19"/>
        <v>7.1034060166986934E-2</v>
      </c>
      <c r="AN13" s="27">
        <f t="shared" si="19"/>
        <v>6.2751407884151247E-2</v>
      </c>
      <c r="AP13" s="17" t="s">
        <v>15</v>
      </c>
      <c r="AQ13" s="142">
        <f t="shared" ref="AQ13:BB13" si="20">AQ11+AQ12</f>
        <v>293585</v>
      </c>
      <c r="AR13" s="143">
        <f t="shared" si="20"/>
        <v>315620</v>
      </c>
      <c r="AS13" s="143">
        <f t="shared" si="20"/>
        <v>337409</v>
      </c>
      <c r="AT13" s="143">
        <f t="shared" si="20"/>
        <v>360485</v>
      </c>
      <c r="AU13" s="143">
        <f t="shared" si="20"/>
        <v>382509</v>
      </c>
      <c r="AV13" s="143">
        <f t="shared" si="20"/>
        <v>403762</v>
      </c>
      <c r="AW13" s="143">
        <f t="shared" si="20"/>
        <v>423548</v>
      </c>
      <c r="AX13" s="143">
        <f t="shared" si="20"/>
        <v>441835</v>
      </c>
      <c r="AY13" s="150">
        <f t="shared" si="20"/>
        <v>458356</v>
      </c>
      <c r="AZ13" s="150">
        <f t="shared" si="20"/>
        <v>476356</v>
      </c>
      <c r="BA13" s="150">
        <f t="shared" si="20"/>
        <v>493397</v>
      </c>
      <c r="BB13" s="151">
        <f t="shared" si="20"/>
        <v>508451</v>
      </c>
      <c r="BC13" s="148">
        <f t="shared" ref="BC13:BC15" si="21">BB13</f>
        <v>508451</v>
      </c>
    </row>
    <row r="14" spans="2:55">
      <c r="B14" s="18" t="s">
        <v>16</v>
      </c>
      <c r="C14" s="142">
        <f>'IOM - Slovenská pošta'!C13</f>
        <v>3651</v>
      </c>
      <c r="D14" s="143">
        <f>'IOM - Slovenská pošta'!D13</f>
        <v>2929</v>
      </c>
      <c r="E14" s="143">
        <f>'IOM - Slovenská pošta'!E13</f>
        <v>3084</v>
      </c>
      <c r="F14" s="143">
        <f>'IOM - Slovenská pošta'!F13</f>
        <v>3147</v>
      </c>
      <c r="G14" s="143">
        <f>'IOM - Slovenská pošta'!G13</f>
        <v>2953</v>
      </c>
      <c r="H14" s="143">
        <f>'IOM - Slovenská pošta'!H13</f>
        <v>2820</v>
      </c>
      <c r="I14" s="143">
        <f>'IOM - Slovenská pošta'!I13</f>
        <v>2626</v>
      </c>
      <c r="J14" s="143">
        <f>'IOM - Slovenská pošta'!J13</f>
        <v>2851</v>
      </c>
      <c r="K14" s="150">
        <f>'IOM - Slovenská pošta'!K13</f>
        <v>2050</v>
      </c>
      <c r="L14" s="150">
        <f>'IOM - Slovenská pošta'!L13</f>
        <v>2049</v>
      </c>
      <c r="M14" s="150">
        <f>'IOM - Slovenská pošta'!M13</f>
        <v>1986</v>
      </c>
      <c r="N14" s="151">
        <f>'IOM - Slovenská pošta'!N13</f>
        <v>1288</v>
      </c>
      <c r="O14" s="148">
        <f>SUM(C14:N14)</f>
        <v>31434</v>
      </c>
      <c r="P14" s="6">
        <f t="shared" si="14"/>
        <v>5.4222073493213188E-2</v>
      </c>
      <c r="Q14" s="6">
        <f>(D14/C14)-1</f>
        <v>-0.19775403998904406</v>
      </c>
      <c r="R14" s="6">
        <f t="shared" si="18"/>
        <v>5.2919085011949418E-2</v>
      </c>
      <c r="S14" s="6">
        <f t="shared" si="18"/>
        <v>2.0428015564202262E-2</v>
      </c>
      <c r="T14" s="6">
        <f t="shared" si="18"/>
        <v>-6.1646012074992096E-2</v>
      </c>
      <c r="U14" s="6">
        <f t="shared" si="18"/>
        <v>-4.5038943447341717E-2</v>
      </c>
      <c r="V14" s="6">
        <f t="shared" si="18"/>
        <v>-6.8794326241134796E-2</v>
      </c>
      <c r="W14" s="27">
        <f t="shared" si="18"/>
        <v>8.5681645087585689E-2</v>
      </c>
      <c r="X14" s="27">
        <f t="shared" si="18"/>
        <v>-0.28095405121010175</v>
      </c>
      <c r="Y14" s="27">
        <f t="shared" si="18"/>
        <v>-4.8780487804878092E-4</v>
      </c>
      <c r="Z14" s="27">
        <f t="shared" si="18"/>
        <v>-3.0746705710102518E-2</v>
      </c>
      <c r="AA14" s="27">
        <f t="shared" si="18"/>
        <v>-0.35146022155085599</v>
      </c>
      <c r="AC14" s="6">
        <f>C14/$O14</f>
        <v>0.11614811987020424</v>
      </c>
      <c r="AD14" s="6">
        <f t="shared" si="19"/>
        <v>9.3179359928739575E-2</v>
      </c>
      <c r="AE14" s="6">
        <f t="shared" si="19"/>
        <v>9.8110326398167594E-2</v>
      </c>
      <c r="AF14" s="6">
        <f t="shared" si="19"/>
        <v>0.10011452567283832</v>
      </c>
      <c r="AG14" s="6">
        <f t="shared" si="19"/>
        <v>9.3942864414328434E-2</v>
      </c>
      <c r="AH14" s="6">
        <f t="shared" si="19"/>
        <v>8.9711777056690215E-2</v>
      </c>
      <c r="AI14" s="6">
        <f t="shared" si="19"/>
        <v>8.3540115798180312E-2</v>
      </c>
      <c r="AJ14" s="27">
        <f t="shared" si="19"/>
        <v>9.0697970350575807E-2</v>
      </c>
      <c r="AK14" s="27">
        <f t="shared" si="19"/>
        <v>6.5216008144047849E-2</v>
      </c>
      <c r="AL14" s="27">
        <f t="shared" si="19"/>
        <v>6.5184195457148306E-2</v>
      </c>
      <c r="AM14" s="27">
        <f t="shared" si="19"/>
        <v>6.3179996182477577E-2</v>
      </c>
      <c r="AN14" s="27">
        <f t="shared" si="19"/>
        <v>4.0974740726601767E-2</v>
      </c>
      <c r="AP14" s="18" t="s">
        <v>16</v>
      </c>
      <c r="AQ14" s="142">
        <f t="shared" ref="AQ14:AQ15" si="22">BB6+C14</f>
        <v>40417</v>
      </c>
      <c r="AR14" s="143">
        <f>AQ14+D14</f>
        <v>43346</v>
      </c>
      <c r="AS14" s="143">
        <f t="shared" ref="AS14:BB14" si="23">AR14+E14</f>
        <v>46430</v>
      </c>
      <c r="AT14" s="143">
        <f t="shared" si="23"/>
        <v>49577</v>
      </c>
      <c r="AU14" s="143">
        <f t="shared" si="23"/>
        <v>52530</v>
      </c>
      <c r="AV14" s="143">
        <f t="shared" si="23"/>
        <v>55350</v>
      </c>
      <c r="AW14" s="143">
        <f t="shared" si="23"/>
        <v>57976</v>
      </c>
      <c r="AX14" s="143">
        <f t="shared" si="23"/>
        <v>60827</v>
      </c>
      <c r="AY14" s="150">
        <f t="shared" si="23"/>
        <v>62877</v>
      </c>
      <c r="AZ14" s="150">
        <f t="shared" si="23"/>
        <v>64926</v>
      </c>
      <c r="BA14" s="150">
        <f t="shared" si="23"/>
        <v>66912</v>
      </c>
      <c r="BB14" s="151">
        <f t="shared" si="23"/>
        <v>68200</v>
      </c>
      <c r="BC14" s="148">
        <f t="shared" si="21"/>
        <v>68200</v>
      </c>
    </row>
    <row r="15" spans="2:55">
      <c r="B15" s="19" t="s">
        <v>18</v>
      </c>
      <c r="C15" s="145">
        <f>'IOM - Slovenská pošta'!C15</f>
        <v>31217</v>
      </c>
      <c r="D15" s="146">
        <f>'IOM - Slovenská pošta'!D15</f>
        <v>28740</v>
      </c>
      <c r="E15" s="146">
        <f>'IOM - Slovenská pošta'!E15</f>
        <v>26687</v>
      </c>
      <c r="F15" s="146">
        <f>'IOM - Slovenská pošta'!F15</f>
        <v>25047</v>
      </c>
      <c r="G15" s="146">
        <f>'IOM - Slovenská pošta'!G15</f>
        <v>23243</v>
      </c>
      <c r="H15" s="146">
        <f>'IOM - Slovenská pošta'!H15</f>
        <v>25780</v>
      </c>
      <c r="I15" s="146">
        <f>'IOM - Slovenská pošta'!I15</f>
        <v>22340</v>
      </c>
      <c r="J15" s="146">
        <f>'IOM - Slovenská pošta'!J15</f>
        <v>27889</v>
      </c>
      <c r="K15" s="152">
        <f>'IOM - Slovenská pošta'!K15</f>
        <v>27295</v>
      </c>
      <c r="L15" s="152">
        <f>'IOM - Slovenská pošta'!L15</f>
        <v>26895</v>
      </c>
      <c r="M15" s="152">
        <f>'IOM - Slovenská pošta'!M15</f>
        <v>24480</v>
      </c>
      <c r="N15" s="153">
        <f>'IOM - Slovenská pošta'!N15</f>
        <v>18781</v>
      </c>
      <c r="O15" s="149">
        <f>SUM(C15:N15)</f>
        <v>308394</v>
      </c>
      <c r="P15" s="6">
        <f t="shared" si="14"/>
        <v>0.53196418314137517</v>
      </c>
      <c r="Q15" s="16">
        <f>(D15/C15)-1</f>
        <v>-7.9347791267578516E-2</v>
      </c>
      <c r="R15" s="16">
        <f t="shared" si="18"/>
        <v>-7.1433542101600578E-2</v>
      </c>
      <c r="S15" s="16">
        <f t="shared" si="18"/>
        <v>-6.1453141979240788E-2</v>
      </c>
      <c r="T15" s="16">
        <f t="shared" si="18"/>
        <v>-7.2024593763724165E-2</v>
      </c>
      <c r="U15" s="16">
        <f t="shared" si="18"/>
        <v>0.10915114227939604</v>
      </c>
      <c r="V15" s="16">
        <f t="shared" si="18"/>
        <v>-0.13343677269200926</v>
      </c>
      <c r="W15" s="28">
        <f t="shared" si="18"/>
        <v>0.24838854073410932</v>
      </c>
      <c r="X15" s="28">
        <f t="shared" si="18"/>
        <v>-2.1298719925418652E-2</v>
      </c>
      <c r="Y15" s="28">
        <f t="shared" si="18"/>
        <v>-1.4654698662758703E-2</v>
      </c>
      <c r="Z15" s="28">
        <f t="shared" si="18"/>
        <v>-8.9793641940881241E-2</v>
      </c>
      <c r="AA15" s="28">
        <f t="shared" si="18"/>
        <v>-0.2328022875816993</v>
      </c>
      <c r="AC15" s="16">
        <f>C15/$O15</f>
        <v>0.10122440773815314</v>
      </c>
      <c r="AD15" s="16">
        <f t="shared" si="19"/>
        <v>9.3192474561761898E-2</v>
      </c>
      <c r="AE15" s="16">
        <f t="shared" si="19"/>
        <v>8.653540600660195E-2</v>
      </c>
      <c r="AF15" s="16">
        <f t="shared" si="19"/>
        <v>8.1217533415046991E-2</v>
      </c>
      <c r="AG15" s="16">
        <f t="shared" si="19"/>
        <v>7.5367873564336524E-2</v>
      </c>
      <c r="AH15" s="16">
        <f t="shared" si="19"/>
        <v>8.3594363055052953E-2</v>
      </c>
      <c r="AI15" s="16">
        <f t="shared" si="19"/>
        <v>7.2439801033742549E-2</v>
      </c>
      <c r="AJ15" s="28">
        <f t="shared" si="19"/>
        <v>9.0433017503583082E-2</v>
      </c>
      <c r="AK15" s="28">
        <f t="shared" si="19"/>
        <v>8.8506909991763777E-2</v>
      </c>
      <c r="AL15" s="28">
        <f t="shared" si="19"/>
        <v>8.7209867896262575E-2</v>
      </c>
      <c r="AM15" s="28">
        <f t="shared" si="19"/>
        <v>7.9378976244674021E-2</v>
      </c>
      <c r="AN15" s="28">
        <f t="shared" si="19"/>
        <v>6.0899368989020541E-2</v>
      </c>
      <c r="AP15" s="19" t="s">
        <v>18</v>
      </c>
      <c r="AQ15" s="145">
        <f t="shared" si="22"/>
        <v>397452</v>
      </c>
      <c r="AR15" s="146">
        <f>AQ15+D15</f>
        <v>426192</v>
      </c>
      <c r="AS15" s="146">
        <f t="shared" ref="AS15:BB15" si="24">AR15+E15</f>
        <v>452879</v>
      </c>
      <c r="AT15" s="146">
        <f t="shared" si="24"/>
        <v>477926</v>
      </c>
      <c r="AU15" s="146">
        <f t="shared" si="24"/>
        <v>501169</v>
      </c>
      <c r="AV15" s="146">
        <f t="shared" si="24"/>
        <v>526949</v>
      </c>
      <c r="AW15" s="146">
        <f t="shared" si="24"/>
        <v>549289</v>
      </c>
      <c r="AX15" s="146">
        <f t="shared" si="24"/>
        <v>577178</v>
      </c>
      <c r="AY15" s="152">
        <f t="shared" si="24"/>
        <v>604473</v>
      </c>
      <c r="AZ15" s="152">
        <f t="shared" si="24"/>
        <v>631368</v>
      </c>
      <c r="BA15" s="152">
        <f t="shared" si="24"/>
        <v>655848</v>
      </c>
      <c r="BB15" s="153">
        <f t="shared" si="24"/>
        <v>674629</v>
      </c>
      <c r="BC15" s="149">
        <f t="shared" si="21"/>
        <v>674629</v>
      </c>
    </row>
    <row r="16" spans="2:55">
      <c r="B16" s="18"/>
      <c r="C16" s="148">
        <f t="shared" ref="C16:O16" si="25">SUM(C13:C15)</f>
        <v>59901</v>
      </c>
      <c r="D16" s="148">
        <f t="shared" si="25"/>
        <v>53704</v>
      </c>
      <c r="E16" s="148">
        <f t="shared" si="25"/>
        <v>51560</v>
      </c>
      <c r="F16" s="148">
        <f t="shared" si="25"/>
        <v>51270</v>
      </c>
      <c r="G16" s="148">
        <f t="shared" si="25"/>
        <v>48220</v>
      </c>
      <c r="H16" s="148">
        <f t="shared" si="25"/>
        <v>49853</v>
      </c>
      <c r="I16" s="148">
        <f t="shared" si="25"/>
        <v>44752</v>
      </c>
      <c r="J16" s="154">
        <f t="shared" si="25"/>
        <v>49027</v>
      </c>
      <c r="K16" s="155">
        <f t="shared" si="25"/>
        <v>45866</v>
      </c>
      <c r="L16" s="155">
        <f t="shared" si="25"/>
        <v>46944</v>
      </c>
      <c r="M16" s="155">
        <f t="shared" si="25"/>
        <v>43507</v>
      </c>
      <c r="N16" s="156">
        <f t="shared" si="25"/>
        <v>35123</v>
      </c>
      <c r="O16" s="148">
        <f t="shared" si="25"/>
        <v>579727</v>
      </c>
      <c r="P16" s="6">
        <f t="shared" si="14"/>
        <v>1</v>
      </c>
      <c r="Q16" s="16">
        <f>(D16/C16)-1</f>
        <v>-0.10345403248693674</v>
      </c>
      <c r="R16" s="16">
        <f t="shared" si="18"/>
        <v>-3.9922538358409088E-2</v>
      </c>
      <c r="S16" s="16">
        <f t="shared" si="18"/>
        <v>-5.6245151280062133E-3</v>
      </c>
      <c r="T16" s="16">
        <f t="shared" si="18"/>
        <v>-5.9488979910278905E-2</v>
      </c>
      <c r="U16" s="16">
        <f t="shared" si="18"/>
        <v>3.3865615927001214E-2</v>
      </c>
      <c r="V16" s="16">
        <f t="shared" si="18"/>
        <v>-0.10232082322026759</v>
      </c>
      <c r="W16" s="28">
        <f t="shared" si="18"/>
        <v>9.5526456918126668E-2</v>
      </c>
      <c r="X16" s="28">
        <f t="shared" si="18"/>
        <v>-6.4474677218675391E-2</v>
      </c>
      <c r="Y16" s="28">
        <f t="shared" si="18"/>
        <v>2.3503248593729653E-2</v>
      </c>
      <c r="Z16" s="28">
        <f t="shared" si="18"/>
        <v>-7.3214894342194969E-2</v>
      </c>
      <c r="AA16" s="28">
        <f t="shared" si="18"/>
        <v>-0.19270462224469631</v>
      </c>
      <c r="AC16" s="16">
        <f>C16/$O16</f>
        <v>0.10332622079013053</v>
      </c>
      <c r="AD16" s="16">
        <f t="shared" si="19"/>
        <v>9.2636706587755954E-2</v>
      </c>
      <c r="AE16" s="16">
        <f t="shared" si="19"/>
        <v>8.8938414115609585E-2</v>
      </c>
      <c r="AF16" s="16">
        <f t="shared" si="19"/>
        <v>8.8438178659955458E-2</v>
      </c>
      <c r="AG16" s="16">
        <f t="shared" si="19"/>
        <v>8.317708162635172E-2</v>
      </c>
      <c r="AH16" s="16">
        <f t="shared" si="19"/>
        <v>8.5993924726638568E-2</v>
      </c>
      <c r="AI16" s="16">
        <f t="shared" si="19"/>
        <v>7.7194955556667194E-2</v>
      </c>
      <c r="AJ16" s="28">
        <f t="shared" si="19"/>
        <v>8.4569116152947849E-2</v>
      </c>
      <c r="AK16" s="28">
        <f t="shared" si="19"/>
        <v>7.9116549686317872E-2</v>
      </c>
      <c r="AL16" s="28">
        <f t="shared" si="19"/>
        <v>8.097604562147355E-2</v>
      </c>
      <c r="AM16" s="28">
        <f t="shared" si="19"/>
        <v>7.5047392997048615E-2</v>
      </c>
      <c r="AN16" s="28">
        <f t="shared" si="19"/>
        <v>6.0585413479103095E-2</v>
      </c>
      <c r="AP16" s="18"/>
      <c r="AQ16" s="157">
        <f>SUM(AQ13:AQ15)</f>
        <v>731454</v>
      </c>
      <c r="AR16" s="157">
        <f>D16+AQ16</f>
        <v>785158</v>
      </c>
      <c r="AS16" s="157">
        <f t="shared" ref="AS16" si="26">E16+AR16</f>
        <v>836718</v>
      </c>
      <c r="AT16" s="157">
        <f t="shared" ref="AT16" si="27">F16+AS16</f>
        <v>887988</v>
      </c>
      <c r="AU16" s="157">
        <f t="shared" ref="AU16" si="28">G16+AT16</f>
        <v>936208</v>
      </c>
      <c r="AV16" s="157">
        <f t="shared" ref="AV16" si="29">H16+AU16</f>
        <v>986061</v>
      </c>
      <c r="AW16" s="157">
        <f t="shared" ref="AW16" si="30">I16+AV16</f>
        <v>1030813</v>
      </c>
      <c r="AX16" s="157">
        <f t="shared" ref="AX16" si="31">J16+AW16</f>
        <v>1079840</v>
      </c>
      <c r="AY16" s="157">
        <f t="shared" ref="AY16" si="32">K16+AX16</f>
        <v>1125706</v>
      </c>
      <c r="AZ16" s="157">
        <f t="shared" ref="AZ16" si="33">L16+AY16</f>
        <v>1172650</v>
      </c>
      <c r="BA16" s="157">
        <f t="shared" ref="BA16" si="34">M16+AZ16</f>
        <v>1216157</v>
      </c>
      <c r="BB16" s="158">
        <f t="shared" ref="BB16" si="35">N16+BA16</f>
        <v>1251280</v>
      </c>
      <c r="BC16" s="157">
        <f t="shared" ref="BC16" si="36">SUM(BC13:BC15)</f>
        <v>1251280</v>
      </c>
    </row>
    <row r="17" spans="2:55">
      <c r="B17" s="4"/>
      <c r="Q17" s="1"/>
      <c r="R17" s="1"/>
      <c r="AP17" s="4"/>
    </row>
    <row r="18" spans="2:55" s="3" customFormat="1">
      <c r="B18" s="41" t="s">
        <v>32</v>
      </c>
      <c r="C18" s="138" t="s">
        <v>33</v>
      </c>
      <c r="D18" s="24" t="s">
        <v>34</v>
      </c>
      <c r="E18" s="24" t="s">
        <v>35</v>
      </c>
      <c r="F18" s="24" t="s">
        <v>36</v>
      </c>
      <c r="G18" s="24" t="s">
        <v>37</v>
      </c>
      <c r="H18" s="24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/>
      <c r="Q18" s="46" t="str">
        <f>CONCATENATE(LEFT(D18,2),"/",LEFT(C18,2))</f>
        <v>02/01</v>
      </c>
      <c r="R18" s="46" t="str">
        <f t="shared" ref="R18:AA18" si="37">CONCATENATE(LEFT(E18,2),"/",LEFT(D18,2))</f>
        <v>03/02</v>
      </c>
      <c r="S18" s="46" t="str">
        <f t="shared" si="37"/>
        <v>04/03</v>
      </c>
      <c r="T18" s="46" t="str">
        <f t="shared" si="37"/>
        <v>05/04</v>
      </c>
      <c r="U18" s="46" t="str">
        <f t="shared" si="37"/>
        <v>06/05</v>
      </c>
      <c r="V18" s="46" t="str">
        <f t="shared" si="37"/>
        <v>07/06</v>
      </c>
      <c r="W18" s="46" t="str">
        <f t="shared" si="37"/>
        <v>08/07</v>
      </c>
      <c r="X18" s="46" t="str">
        <f t="shared" si="37"/>
        <v>09/08</v>
      </c>
      <c r="Y18" s="46" t="str">
        <f t="shared" si="37"/>
        <v>10/09</v>
      </c>
      <c r="Z18" s="46" t="str">
        <f t="shared" si="37"/>
        <v>11/10</v>
      </c>
      <c r="AA18" s="46" t="str">
        <f t="shared" si="37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  <c r="AP18" s="41" t="s">
        <v>32</v>
      </c>
      <c r="AQ18" s="138" t="s">
        <v>33</v>
      </c>
      <c r="AR18" s="24" t="s">
        <v>34</v>
      </c>
      <c r="AS18" s="24" t="s">
        <v>35</v>
      </c>
      <c r="AT18" s="24" t="s">
        <v>36</v>
      </c>
      <c r="AU18" s="24" t="s">
        <v>37</v>
      </c>
      <c r="AV18" s="24" t="s">
        <v>38</v>
      </c>
      <c r="AW18" s="39" t="s">
        <v>39</v>
      </c>
      <c r="AX18" s="39" t="s">
        <v>40</v>
      </c>
      <c r="AY18" s="39" t="s">
        <v>41</v>
      </c>
      <c r="AZ18" s="39" t="s">
        <v>42</v>
      </c>
      <c r="BA18" s="39" t="s">
        <v>43</v>
      </c>
      <c r="BB18" s="41" t="s">
        <v>44</v>
      </c>
      <c r="BC18" s="39" t="s">
        <v>13</v>
      </c>
    </row>
    <row r="19" spans="2:55">
      <c r="B19" s="17" t="s">
        <v>78</v>
      </c>
      <c r="C19" s="207">
        <f>'MS SR'!AC49</f>
        <v>13880</v>
      </c>
      <c r="D19" s="208">
        <f>'MS SR'!AD49</f>
        <v>12764</v>
      </c>
      <c r="E19" s="208">
        <f>'MS SR'!AE49</f>
        <v>13164</v>
      </c>
      <c r="F19" s="208">
        <f>'MS SR'!AF49</f>
        <v>12487</v>
      </c>
      <c r="G19" s="208">
        <f>'MS SR'!AG49</f>
        <v>13782</v>
      </c>
      <c r="H19" s="208">
        <f>'MS SR'!AH49</f>
        <v>12731</v>
      </c>
      <c r="I19" s="208">
        <f>'MS SR'!AI49</f>
        <v>12317</v>
      </c>
      <c r="J19" s="208">
        <f>'MS SR'!AJ49</f>
        <v>11023</v>
      </c>
      <c r="K19" s="205"/>
      <c r="L19" s="205"/>
      <c r="M19" s="205"/>
      <c r="N19" s="206"/>
      <c r="O19" s="148">
        <f>SUM(C19:N19)</f>
        <v>102148</v>
      </c>
      <c r="P19" s="6">
        <f t="shared" ref="P19:P24" si="38">O19/$O$24</f>
        <v>0.3058598077671647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P19" s="17" t="s">
        <v>78</v>
      </c>
      <c r="AQ19" s="207">
        <f>BB11+C19</f>
        <v>392584</v>
      </c>
      <c r="AR19" s="208">
        <f>AQ19+D19</f>
        <v>405348</v>
      </c>
      <c r="AS19" s="208">
        <f t="shared" ref="AS19:AW19" si="39">AR19+E19</f>
        <v>418512</v>
      </c>
      <c r="AT19" s="208">
        <f t="shared" si="39"/>
        <v>430999</v>
      </c>
      <c r="AU19" s="208">
        <f t="shared" si="39"/>
        <v>444781</v>
      </c>
      <c r="AV19" s="208">
        <f t="shared" si="39"/>
        <v>457512</v>
      </c>
      <c r="AW19" s="208">
        <f t="shared" si="39"/>
        <v>469829</v>
      </c>
      <c r="AX19" s="208"/>
      <c r="AY19" s="205"/>
      <c r="AZ19" s="205"/>
      <c r="BA19" s="205"/>
      <c r="BB19" s="206"/>
      <c r="BC19" s="148">
        <f>AW19</f>
        <v>469829</v>
      </c>
    </row>
    <row r="20" spans="2:55">
      <c r="B20" s="137" t="s">
        <v>79</v>
      </c>
      <c r="C20" s="160">
        <f>'MS SR'!AC47</f>
        <v>4867</v>
      </c>
      <c r="D20" s="152">
        <f>'MS SR'!AD47</f>
        <v>4063</v>
      </c>
      <c r="E20" s="152">
        <f>'MS SR'!AE47</f>
        <v>4217</v>
      </c>
      <c r="F20" s="152">
        <f>'MS SR'!AF47</f>
        <v>3792</v>
      </c>
      <c r="G20" s="152">
        <f>'MS SR'!AG47</f>
        <v>4220</v>
      </c>
      <c r="H20" s="152">
        <f>'MS SR'!AH47</f>
        <v>3972</v>
      </c>
      <c r="I20" s="152">
        <f>'MS SR'!AI47</f>
        <v>3620</v>
      </c>
      <c r="J20" s="152">
        <f>'MS SR'!AJ47</f>
        <v>3523</v>
      </c>
      <c r="K20" s="146"/>
      <c r="L20" s="146"/>
      <c r="M20" s="146"/>
      <c r="N20" s="147"/>
      <c r="O20" s="149">
        <f>SUM(C20:N20)</f>
        <v>32274</v>
      </c>
      <c r="P20" s="6">
        <f t="shared" si="38"/>
        <v>9.6637422522981103E-2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P20" s="137" t="s">
        <v>79</v>
      </c>
      <c r="AQ20" s="160">
        <f>BB12+C20</f>
        <v>134614</v>
      </c>
      <c r="AR20" s="152">
        <f>AQ20+D20</f>
        <v>138677</v>
      </c>
      <c r="AS20" s="152">
        <f t="shared" ref="AS20:AW20" si="40">AR20+E20</f>
        <v>142894</v>
      </c>
      <c r="AT20" s="152">
        <f t="shared" si="40"/>
        <v>146686</v>
      </c>
      <c r="AU20" s="152">
        <f t="shared" si="40"/>
        <v>150906</v>
      </c>
      <c r="AV20" s="152">
        <f t="shared" si="40"/>
        <v>154878</v>
      </c>
      <c r="AW20" s="152">
        <f t="shared" si="40"/>
        <v>158498</v>
      </c>
      <c r="AX20" s="152"/>
      <c r="AY20" s="146"/>
      <c r="AZ20" s="146"/>
      <c r="BA20" s="146"/>
      <c r="BB20" s="147"/>
      <c r="BC20" s="149">
        <f t="shared" ref="BC20:BC23" si="41">AW20</f>
        <v>158498</v>
      </c>
    </row>
    <row r="21" spans="2:55">
      <c r="B21" s="134" t="s">
        <v>15</v>
      </c>
      <c r="C21" s="159">
        <f t="shared" ref="C21:J21" si="42">C19+C20</f>
        <v>18747</v>
      </c>
      <c r="D21" s="150">
        <f t="shared" si="42"/>
        <v>16827</v>
      </c>
      <c r="E21" s="150">
        <f t="shared" si="42"/>
        <v>17381</v>
      </c>
      <c r="F21" s="150">
        <f t="shared" si="42"/>
        <v>16279</v>
      </c>
      <c r="G21" s="150">
        <f t="shared" si="42"/>
        <v>18002</v>
      </c>
      <c r="H21" s="150">
        <f t="shared" si="42"/>
        <v>16703</v>
      </c>
      <c r="I21" s="150">
        <f t="shared" si="42"/>
        <v>15937</v>
      </c>
      <c r="J21" s="150">
        <f t="shared" si="42"/>
        <v>14546</v>
      </c>
      <c r="K21" s="143"/>
      <c r="L21" s="143"/>
      <c r="M21" s="143"/>
      <c r="N21" s="144"/>
      <c r="O21" s="148">
        <f>SUM(C21:N21)</f>
        <v>134422</v>
      </c>
      <c r="P21" s="6">
        <f t="shared" si="38"/>
        <v>0.40249723029014584</v>
      </c>
      <c r="Q21" s="27">
        <f>(D21/C21)-1</f>
        <v>-0.10241638662185948</v>
      </c>
      <c r="R21" s="27">
        <f t="shared" ref="R21:AA24" si="43">(E21/D21)-1</f>
        <v>3.2923278065014605E-2</v>
      </c>
      <c r="S21" s="27">
        <f t="shared" si="43"/>
        <v>-6.340256602036709E-2</v>
      </c>
      <c r="T21" s="27">
        <f t="shared" si="43"/>
        <v>0.10584188217949508</v>
      </c>
      <c r="U21" s="27">
        <f t="shared" si="43"/>
        <v>-7.2158649038995715E-2</v>
      </c>
      <c r="V21" s="59">
        <f t="shared" si="43"/>
        <v>-4.5860025145183503E-2</v>
      </c>
      <c r="W21" s="59">
        <f t="shared" si="43"/>
        <v>-8.7281169605320952E-2</v>
      </c>
      <c r="X21" s="59">
        <f t="shared" si="43"/>
        <v>-1</v>
      </c>
      <c r="Y21" s="59" t="e">
        <f t="shared" si="43"/>
        <v>#DIV/0!</v>
      </c>
      <c r="Z21" s="59" t="e">
        <f t="shared" si="43"/>
        <v>#DIV/0!</v>
      </c>
      <c r="AA21" s="59" t="e">
        <f t="shared" si="43"/>
        <v>#DIV/0!</v>
      </c>
      <c r="AC21" s="27">
        <f>C21/$O21</f>
        <v>0.13946377825058398</v>
      </c>
      <c r="AD21" s="27">
        <f t="shared" ref="AD21:AN24" si="44">D21/$O21</f>
        <v>0.12518040201752689</v>
      </c>
      <c r="AE21" s="27">
        <f t="shared" si="44"/>
        <v>0.12930175120144025</v>
      </c>
      <c r="AF21" s="27">
        <f t="shared" si="44"/>
        <v>0.12110368838434185</v>
      </c>
      <c r="AG21" s="27">
        <f t="shared" si="44"/>
        <v>0.13392153070181964</v>
      </c>
      <c r="AH21" s="27">
        <f t="shared" si="44"/>
        <v>0.12425793396914196</v>
      </c>
      <c r="AI21" s="27">
        <f t="shared" si="44"/>
        <v>0.11855946199282856</v>
      </c>
      <c r="AJ21" s="27">
        <f t="shared" si="44"/>
        <v>0.10821145348231688</v>
      </c>
      <c r="AK21" s="27">
        <f t="shared" si="44"/>
        <v>0</v>
      </c>
      <c r="AL21" s="27">
        <f t="shared" si="44"/>
        <v>0</v>
      </c>
      <c r="AM21" s="27">
        <f t="shared" si="44"/>
        <v>0</v>
      </c>
      <c r="AN21" s="27">
        <f t="shared" si="44"/>
        <v>0</v>
      </c>
      <c r="AP21" s="134" t="s">
        <v>15</v>
      </c>
      <c r="AQ21" s="159">
        <f t="shared" ref="AQ21:AR21" si="45">AQ19+AQ20</f>
        <v>527198</v>
      </c>
      <c r="AR21" s="150">
        <f t="shared" si="45"/>
        <v>544025</v>
      </c>
      <c r="AS21" s="150">
        <f t="shared" ref="AS21:AW21" si="46">AS19+AS20</f>
        <v>561406</v>
      </c>
      <c r="AT21" s="150">
        <f t="shared" si="46"/>
        <v>577685</v>
      </c>
      <c r="AU21" s="150">
        <f t="shared" si="46"/>
        <v>595687</v>
      </c>
      <c r="AV21" s="150">
        <f t="shared" si="46"/>
        <v>612390</v>
      </c>
      <c r="AW21" s="150">
        <f t="shared" si="46"/>
        <v>628327</v>
      </c>
      <c r="AX21" s="150"/>
      <c r="AY21" s="143"/>
      <c r="AZ21" s="143"/>
      <c r="BA21" s="143"/>
      <c r="BB21" s="144"/>
      <c r="BC21" s="148">
        <f t="shared" si="41"/>
        <v>628327</v>
      </c>
    </row>
    <row r="22" spans="2:55">
      <c r="B22" s="114" t="s">
        <v>16</v>
      </c>
      <c r="C22" s="159">
        <f>'IOM - Slovenská pošta'!C21</f>
        <v>2231</v>
      </c>
      <c r="D22" s="150">
        <f>'IOM - Slovenská pošta'!D21</f>
        <v>1639</v>
      </c>
      <c r="E22" s="150">
        <f>'IOM - Slovenská pošta'!E21</f>
        <v>1586</v>
      </c>
      <c r="F22" s="150">
        <f>'IOM - Slovenská pošta'!F21</f>
        <v>1579</v>
      </c>
      <c r="G22" s="150">
        <f>'IOM - Slovenská pošta'!G21</f>
        <v>1621</v>
      </c>
      <c r="H22" s="150">
        <f>'IOM - Slovenská pošta'!H21</f>
        <v>1414</v>
      </c>
      <c r="I22" s="150">
        <f>'IOM - Slovenská pošta'!I21</f>
        <v>1497</v>
      </c>
      <c r="J22" s="150">
        <f>'IOM - Slovenská pošta'!J21</f>
        <v>1364</v>
      </c>
      <c r="K22" s="143"/>
      <c r="L22" s="143"/>
      <c r="M22" s="143"/>
      <c r="N22" s="144"/>
      <c r="O22" s="148">
        <f>SUM(C22:N22)</f>
        <v>12931</v>
      </c>
      <c r="P22" s="6">
        <f t="shared" si="38"/>
        <v>3.8719046620953976E-2</v>
      </c>
      <c r="Q22" s="27">
        <f>(D22/C22)-1</f>
        <v>-0.26535186015239798</v>
      </c>
      <c r="R22" s="27">
        <f t="shared" si="43"/>
        <v>-3.2336790726052445E-2</v>
      </c>
      <c r="S22" s="27">
        <f t="shared" si="43"/>
        <v>-4.4136191677175418E-3</v>
      </c>
      <c r="T22" s="27">
        <f t="shared" si="43"/>
        <v>2.6599113362888005E-2</v>
      </c>
      <c r="U22" s="27">
        <f t="shared" si="43"/>
        <v>-0.12769895126465147</v>
      </c>
      <c r="V22" s="59">
        <f t="shared" si="43"/>
        <v>5.8698727015558783E-2</v>
      </c>
      <c r="W22" s="59">
        <f t="shared" si="43"/>
        <v>-8.8844355377421524E-2</v>
      </c>
      <c r="X22" s="59">
        <f t="shared" si="43"/>
        <v>-1</v>
      </c>
      <c r="Y22" s="59" t="e">
        <f t="shared" si="43"/>
        <v>#DIV/0!</v>
      </c>
      <c r="Z22" s="59" t="e">
        <f t="shared" si="43"/>
        <v>#DIV/0!</v>
      </c>
      <c r="AA22" s="59" t="e">
        <f t="shared" si="43"/>
        <v>#DIV/0!</v>
      </c>
      <c r="AC22" s="27">
        <f>C22/$O22</f>
        <v>0.17253112674967133</v>
      </c>
      <c r="AD22" s="27">
        <f t="shared" si="44"/>
        <v>0.12674967133245688</v>
      </c>
      <c r="AE22" s="27">
        <f t="shared" si="44"/>
        <v>0.1226509937359833</v>
      </c>
      <c r="AF22" s="27">
        <f t="shared" si="44"/>
        <v>0.12210965895909055</v>
      </c>
      <c r="AG22" s="27">
        <f t="shared" si="44"/>
        <v>0.12535766762044698</v>
      </c>
      <c r="AH22" s="27">
        <f t="shared" si="44"/>
        <v>0.10934962493233315</v>
      </c>
      <c r="AI22" s="27">
        <f t="shared" si="44"/>
        <v>0.1157683087154899</v>
      </c>
      <c r="AJ22" s="27">
        <f t="shared" si="44"/>
        <v>0.10548294795452788</v>
      </c>
      <c r="AK22" s="27">
        <f t="shared" si="44"/>
        <v>0</v>
      </c>
      <c r="AL22" s="27">
        <f t="shared" si="44"/>
        <v>0</v>
      </c>
      <c r="AM22" s="27">
        <f t="shared" si="44"/>
        <v>0</v>
      </c>
      <c r="AN22" s="27">
        <f t="shared" si="44"/>
        <v>0</v>
      </c>
      <c r="AP22" s="114" t="s">
        <v>16</v>
      </c>
      <c r="AQ22" s="159">
        <f>BB14+C22</f>
        <v>70431</v>
      </c>
      <c r="AR22" s="150">
        <f>AQ22+D22</f>
        <v>72070</v>
      </c>
      <c r="AS22" s="150">
        <f t="shared" ref="AS22:AW22" si="47">AR22+E22</f>
        <v>73656</v>
      </c>
      <c r="AT22" s="150">
        <f t="shared" si="47"/>
        <v>75235</v>
      </c>
      <c r="AU22" s="150">
        <f t="shared" si="47"/>
        <v>76856</v>
      </c>
      <c r="AV22" s="150">
        <f t="shared" si="47"/>
        <v>78270</v>
      </c>
      <c r="AW22" s="150">
        <f t="shared" si="47"/>
        <v>79767</v>
      </c>
      <c r="AX22" s="150"/>
      <c r="AY22" s="143"/>
      <c r="AZ22" s="143"/>
      <c r="BA22" s="143"/>
      <c r="BB22" s="144"/>
      <c r="BC22" s="148">
        <f t="shared" si="41"/>
        <v>79767</v>
      </c>
    </row>
    <row r="23" spans="2:55">
      <c r="B23" s="12" t="s">
        <v>18</v>
      </c>
      <c r="C23" s="160">
        <f>'IOM - Slovenská pošta'!C23</f>
        <v>26808</v>
      </c>
      <c r="D23" s="152">
        <f>'IOM - Slovenská pošta'!D23</f>
        <v>23609</v>
      </c>
      <c r="E23" s="152">
        <f>'IOM - Slovenská pošta'!E23</f>
        <v>24245</v>
      </c>
      <c r="F23" s="152">
        <f>'IOM - Slovenská pošta'!F23</f>
        <v>20996</v>
      </c>
      <c r="G23" s="152">
        <f>'IOM - Slovenská pošta'!G23</f>
        <v>21785</v>
      </c>
      <c r="H23" s="152">
        <f>'IOM - Slovenská pošta'!H23</f>
        <v>23093</v>
      </c>
      <c r="I23" s="152">
        <f>'IOM - Slovenská pošta'!I23</f>
        <v>20868</v>
      </c>
      <c r="J23" s="152">
        <f>'IOM - Slovenská pošta'!J23</f>
        <v>25213</v>
      </c>
      <c r="K23" s="146"/>
      <c r="L23" s="146"/>
      <c r="M23" s="146"/>
      <c r="N23" s="147"/>
      <c r="O23" s="149">
        <f>SUM(C23:N23)</f>
        <v>186617</v>
      </c>
      <c r="P23" s="6">
        <f t="shared" si="38"/>
        <v>0.55878372308890023</v>
      </c>
      <c r="Q23" s="28">
        <f>(D23/C23)-1</f>
        <v>-0.11933005073112501</v>
      </c>
      <c r="R23" s="28">
        <f t="shared" si="43"/>
        <v>2.6938879240967495E-2</v>
      </c>
      <c r="S23" s="28">
        <f t="shared" si="43"/>
        <v>-0.13400701175500107</v>
      </c>
      <c r="T23" s="28">
        <f t="shared" si="43"/>
        <v>3.7578586397408964E-2</v>
      </c>
      <c r="U23" s="28">
        <f t="shared" si="43"/>
        <v>6.0041312829928861E-2</v>
      </c>
      <c r="V23" s="60">
        <f t="shared" si="43"/>
        <v>-9.6349543151604378E-2</v>
      </c>
      <c r="W23" s="60">
        <f t="shared" si="43"/>
        <v>0.20821353268161769</v>
      </c>
      <c r="X23" s="60">
        <f t="shared" si="43"/>
        <v>-1</v>
      </c>
      <c r="Y23" s="60" t="e">
        <f t="shared" si="43"/>
        <v>#DIV/0!</v>
      </c>
      <c r="Z23" s="60" t="e">
        <f t="shared" si="43"/>
        <v>#DIV/0!</v>
      </c>
      <c r="AA23" s="60" t="e">
        <f t="shared" si="43"/>
        <v>#DIV/0!</v>
      </c>
      <c r="AC23" s="28">
        <f>C23/$O23</f>
        <v>0.14365250754218534</v>
      </c>
      <c r="AD23" s="28">
        <f t="shared" si="44"/>
        <v>0.12651044652952304</v>
      </c>
      <c r="AE23" s="28">
        <f t="shared" si="44"/>
        <v>0.12991849617130272</v>
      </c>
      <c r="AF23" s="28">
        <f t="shared" si="44"/>
        <v>0.11250850672768291</v>
      </c>
      <c r="AG23" s="28">
        <f t="shared" si="44"/>
        <v>0.11673641736819261</v>
      </c>
      <c r="AH23" s="28">
        <f t="shared" si="44"/>
        <v>0.1237454251220414</v>
      </c>
      <c r="AI23" s="28">
        <f t="shared" si="44"/>
        <v>0.11182260994443165</v>
      </c>
      <c r="AJ23" s="28">
        <f t="shared" si="44"/>
        <v>0.13510559059464036</v>
      </c>
      <c r="AK23" s="28">
        <f t="shared" si="44"/>
        <v>0</v>
      </c>
      <c r="AL23" s="28">
        <f t="shared" si="44"/>
        <v>0</v>
      </c>
      <c r="AM23" s="28">
        <f t="shared" si="44"/>
        <v>0</v>
      </c>
      <c r="AN23" s="28">
        <f t="shared" si="44"/>
        <v>0</v>
      </c>
      <c r="AP23" s="12" t="s">
        <v>18</v>
      </c>
      <c r="AQ23" s="160">
        <f>BB15+C23</f>
        <v>701437</v>
      </c>
      <c r="AR23" s="152">
        <f>AQ23+D23</f>
        <v>725046</v>
      </c>
      <c r="AS23" s="152">
        <f t="shared" ref="AS23:AW23" si="48">AR23+E23</f>
        <v>749291</v>
      </c>
      <c r="AT23" s="152">
        <f t="shared" si="48"/>
        <v>770287</v>
      </c>
      <c r="AU23" s="152">
        <f t="shared" si="48"/>
        <v>792072</v>
      </c>
      <c r="AV23" s="152">
        <f t="shared" si="48"/>
        <v>815165</v>
      </c>
      <c r="AW23" s="152">
        <f t="shared" si="48"/>
        <v>836033</v>
      </c>
      <c r="AX23" s="152"/>
      <c r="AY23" s="146"/>
      <c r="AZ23" s="146"/>
      <c r="BA23" s="146"/>
      <c r="BB23" s="147"/>
      <c r="BC23" s="149">
        <f t="shared" si="41"/>
        <v>836033</v>
      </c>
    </row>
    <row r="24" spans="2:55">
      <c r="B24" s="42"/>
      <c r="C24" s="155">
        <f t="shared" ref="C24:O24" si="49">SUM(C21:C23)</f>
        <v>47786</v>
      </c>
      <c r="D24" s="155">
        <f t="shared" si="49"/>
        <v>42075</v>
      </c>
      <c r="E24" s="155">
        <f t="shared" si="49"/>
        <v>43212</v>
      </c>
      <c r="F24" s="155">
        <f t="shared" si="49"/>
        <v>38854</v>
      </c>
      <c r="G24" s="155">
        <f t="shared" si="49"/>
        <v>41408</v>
      </c>
      <c r="H24" s="155">
        <f t="shared" si="49"/>
        <v>41210</v>
      </c>
      <c r="I24" s="155">
        <f t="shared" si="49"/>
        <v>38302</v>
      </c>
      <c r="J24" s="155">
        <f t="shared" si="49"/>
        <v>41123</v>
      </c>
      <c r="K24" s="157">
        <f t="shared" si="49"/>
        <v>0</v>
      </c>
      <c r="L24" s="157">
        <f t="shared" si="49"/>
        <v>0</v>
      </c>
      <c r="M24" s="157">
        <f t="shared" si="49"/>
        <v>0</v>
      </c>
      <c r="N24" s="158">
        <f t="shared" si="49"/>
        <v>0</v>
      </c>
      <c r="O24" s="157">
        <f t="shared" si="49"/>
        <v>333970</v>
      </c>
      <c r="P24" s="6">
        <f t="shared" si="38"/>
        <v>1</v>
      </c>
      <c r="Q24" s="28">
        <f>(D24/C24)-1</f>
        <v>-0.11951199095969534</v>
      </c>
      <c r="R24" s="28">
        <f t="shared" si="43"/>
        <v>2.7023172905525916E-2</v>
      </c>
      <c r="S24" s="28">
        <f t="shared" si="43"/>
        <v>-0.10085161529204856</v>
      </c>
      <c r="T24" s="28">
        <f t="shared" si="43"/>
        <v>6.5733257837030878E-2</v>
      </c>
      <c r="U24" s="28">
        <f t="shared" si="43"/>
        <v>-4.7816846986089567E-3</v>
      </c>
      <c r="V24" s="60">
        <f t="shared" si="43"/>
        <v>-7.0565396748362041E-2</v>
      </c>
      <c r="W24" s="60">
        <f t="shared" si="43"/>
        <v>7.3651506448749515E-2</v>
      </c>
      <c r="X24" s="60">
        <f t="shared" si="43"/>
        <v>-1</v>
      </c>
      <c r="Y24" s="60" t="e">
        <f t="shared" si="43"/>
        <v>#DIV/0!</v>
      </c>
      <c r="Z24" s="60" t="e">
        <f t="shared" si="43"/>
        <v>#DIV/0!</v>
      </c>
      <c r="AA24" s="60" t="e">
        <f t="shared" si="43"/>
        <v>#DIV/0!</v>
      </c>
      <c r="AC24" s="28">
        <f>C24/$O24</f>
        <v>0.14308470820732402</v>
      </c>
      <c r="AD24" s="28">
        <f t="shared" si="44"/>
        <v>0.12598436985357966</v>
      </c>
      <c r="AE24" s="28">
        <f t="shared" si="44"/>
        <v>0.12938886726352666</v>
      </c>
      <c r="AF24" s="28">
        <f t="shared" si="44"/>
        <v>0.11633979099919155</v>
      </c>
      <c r="AG24" s="28">
        <f t="shared" si="44"/>
        <v>0.1239871844776477</v>
      </c>
      <c r="AH24" s="28">
        <f t="shared" si="44"/>
        <v>0.12339431685480731</v>
      </c>
      <c r="AI24" s="28">
        <f t="shared" si="44"/>
        <v>0.11468694792945475</v>
      </c>
      <c r="AJ24" s="28">
        <f t="shared" si="44"/>
        <v>0.12313381441446837</v>
      </c>
      <c r="AK24" s="28">
        <f t="shared" si="44"/>
        <v>0</v>
      </c>
      <c r="AL24" s="28">
        <f t="shared" si="44"/>
        <v>0</v>
      </c>
      <c r="AM24" s="28">
        <f t="shared" si="44"/>
        <v>0</v>
      </c>
      <c r="AN24" s="28">
        <f t="shared" si="44"/>
        <v>0</v>
      </c>
      <c r="AP24" s="42"/>
      <c r="AQ24" s="157">
        <f>SUM(AQ21:AQ23)</f>
        <v>1299066</v>
      </c>
      <c r="AR24" s="157">
        <f>D24+AQ24</f>
        <v>1341141</v>
      </c>
      <c r="AS24" s="157">
        <f t="shared" ref="AS24" si="50">E24+AR24</f>
        <v>1384353</v>
      </c>
      <c r="AT24" s="157">
        <f t="shared" ref="AT24" si="51">F24+AS24</f>
        <v>1423207</v>
      </c>
      <c r="AU24" s="157">
        <f t="shared" ref="AU24" si="52">G24+AT24</f>
        <v>1464615</v>
      </c>
      <c r="AV24" s="157">
        <f t="shared" ref="AV24" si="53">H24+AU24</f>
        <v>1505825</v>
      </c>
      <c r="AW24" s="157">
        <f t="shared" ref="AW24" si="54">I24+AV24</f>
        <v>1544127</v>
      </c>
      <c r="AX24" s="157"/>
      <c r="AY24" s="157"/>
      <c r="AZ24" s="157"/>
      <c r="BA24" s="157"/>
      <c r="BB24" s="158"/>
      <c r="BC24" s="157">
        <f t="shared" ref="BC24" si="55">SUM(BC21:BC23)</f>
        <v>1544127</v>
      </c>
    </row>
    <row r="25" spans="2:55">
      <c r="B25" s="4"/>
      <c r="L25" s="1"/>
      <c r="Q25" s="1"/>
      <c r="R25" s="1"/>
    </row>
    <row r="26" spans="2:55">
      <c r="B26" s="105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59</v>
      </c>
      <c r="Q26" s="39" t="s">
        <v>66</v>
      </c>
      <c r="R26" s="1"/>
      <c r="AR26" s="6">
        <f>(AR3-AQ3)/AQ3</f>
        <v>0.85451228550253688</v>
      </c>
      <c r="AS26" s="6">
        <f t="shared" ref="AS26:BB26" si="56">(AS3-AR3)/AR3</f>
        <v>0.6003381494005533</v>
      </c>
      <c r="AT26" s="6">
        <f t="shared" si="56"/>
        <v>0.30463512553064792</v>
      </c>
      <c r="AU26" s="6">
        <f t="shared" si="56"/>
        <v>0.26794075208339468</v>
      </c>
      <c r="AV26" s="6">
        <f t="shared" si="56"/>
        <v>0.20365553439546658</v>
      </c>
      <c r="AW26" s="6">
        <f t="shared" si="56"/>
        <v>0.15091554595095222</v>
      </c>
      <c r="AX26" s="6">
        <f t="shared" si="56"/>
        <v>0.12335599386405358</v>
      </c>
      <c r="AY26" s="6">
        <f t="shared" si="56"/>
        <v>0.1108101452844127</v>
      </c>
      <c r="AZ26" s="6">
        <f t="shared" si="56"/>
        <v>0.12355655871506016</v>
      </c>
      <c r="BA26" s="6">
        <f t="shared" si="56"/>
        <v>9.0161190032046687E-2</v>
      </c>
      <c r="BB26" s="6">
        <f t="shared" si="56"/>
        <v>7.8196296946296942E-2</v>
      </c>
    </row>
    <row r="27" spans="2:55">
      <c r="B27" s="17" t="s">
        <v>78</v>
      </c>
      <c r="C27" s="139">
        <f t="shared" ref="C27:O27" si="57">(C11/C3)-1</f>
        <v>8.0668148908272119E-2</v>
      </c>
      <c r="D27" s="112">
        <f t="shared" si="57"/>
        <v>0.13609980652478493</v>
      </c>
      <c r="E27" s="112">
        <f t="shared" si="57"/>
        <v>-0.14824107737211323</v>
      </c>
      <c r="F27" s="112">
        <f t="shared" si="57"/>
        <v>8.367488492338726E-2</v>
      </c>
      <c r="G27" s="112">
        <f t="shared" si="57"/>
        <v>-7.5777557973403686E-2</v>
      </c>
      <c r="H27" s="112">
        <f t="shared" si="57"/>
        <v>-9.9384194320903174E-2</v>
      </c>
      <c r="I27" s="112">
        <f t="shared" si="57"/>
        <v>-3.9442562168382045E-2</v>
      </c>
      <c r="J27" s="113">
        <f t="shared" si="57"/>
        <v>-3.7102473498233257E-2</v>
      </c>
      <c r="K27" s="107">
        <f t="shared" si="57"/>
        <v>-0.15090909090909088</v>
      </c>
      <c r="L27" s="107">
        <f t="shared" si="57"/>
        <v>-0.25607568096558475</v>
      </c>
      <c r="M27" s="107">
        <f t="shared" si="57"/>
        <v>-0.12732095490716178</v>
      </c>
      <c r="N27" s="140">
        <f t="shared" si="57"/>
        <v>-0.22548744564455048</v>
      </c>
      <c r="O27" s="107">
        <f t="shared" si="57"/>
        <v>-7.3674679796941867E-2</v>
      </c>
      <c r="P27" s="107">
        <f t="shared" ref="P27:P32" si="58">(SUM(K11:N11)/SUM(K3:N3))-1</f>
        <v>-0.19312570908103099</v>
      </c>
      <c r="Q27" s="107">
        <f t="shared" ref="Q27:Q32" si="59">((C11+D11+E11+F11+G11+H11+I11+J11)/(C3+D3+E3+F3+G3+H3+I3+J3))-1</f>
        <v>-1.7893786423705205E-2</v>
      </c>
      <c r="R27" s="6"/>
      <c r="S27" s="270">
        <f>K11+L11+M11+N11+O19</f>
        <v>152643</v>
      </c>
      <c r="T27" s="6"/>
      <c r="U27" s="6"/>
      <c r="V27" s="6"/>
      <c r="W27" s="6"/>
      <c r="X27" s="6"/>
      <c r="Y27" s="6"/>
      <c r="Z27" s="6"/>
      <c r="AA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R27" s="6">
        <f t="shared" ref="AR27:BB31" si="60">(AR4-AQ4)/AQ4</f>
        <v>1.0319905213270142</v>
      </c>
      <c r="AS27" s="6">
        <f t="shared" si="60"/>
        <v>0.5655143690129113</v>
      </c>
      <c r="AT27" s="6">
        <f t="shared" si="60"/>
        <v>0.28216452059167818</v>
      </c>
      <c r="AU27" s="6">
        <f t="shared" si="60"/>
        <v>0.28318877868614351</v>
      </c>
      <c r="AV27" s="6">
        <f t="shared" si="60"/>
        <v>0.22557485204230135</v>
      </c>
      <c r="AW27" s="6">
        <f t="shared" si="60"/>
        <v>0.14967278868482162</v>
      </c>
      <c r="AX27" s="6">
        <f t="shared" si="60"/>
        <v>0.11565828130738157</v>
      </c>
      <c r="AY27" s="6">
        <f t="shared" si="60"/>
        <v>0.10381220811817228</v>
      </c>
      <c r="AZ27" s="6">
        <f t="shared" si="60"/>
        <v>0.13956349132387752</v>
      </c>
      <c r="BA27" s="6">
        <f t="shared" si="60"/>
        <v>9.5173451530069841E-2</v>
      </c>
      <c r="BB27" s="6">
        <f t="shared" si="60"/>
        <v>7.4641577060931899E-2</v>
      </c>
    </row>
    <row r="28" spans="2:55">
      <c r="B28" s="137" t="s">
        <v>79</v>
      </c>
      <c r="C28" s="141">
        <f t="shared" ref="C28:O28" si="61">(C12/C4)-1</f>
        <v>2.8605280974949299E-2</v>
      </c>
      <c r="D28" s="37">
        <f t="shared" si="61"/>
        <v>-0.17894046252255202</v>
      </c>
      <c r="E28" s="37">
        <f t="shared" si="61"/>
        <v>-0.24068345853586681</v>
      </c>
      <c r="F28" s="37">
        <f t="shared" si="61"/>
        <v>0.11069206109749197</v>
      </c>
      <c r="G28" s="37">
        <f t="shared" si="61"/>
        <v>-0.23725087924970689</v>
      </c>
      <c r="H28" s="37">
        <f t="shared" si="61"/>
        <v>-0.21749103942652326</v>
      </c>
      <c r="I28" s="37">
        <f t="shared" si="61"/>
        <v>-0.16078984485190406</v>
      </c>
      <c r="J28" s="58">
        <f t="shared" si="61"/>
        <v>-0.18297281206588611</v>
      </c>
      <c r="K28" s="38">
        <f t="shared" si="61"/>
        <v>-0.22473246135552916</v>
      </c>
      <c r="L28" s="38">
        <f t="shared" si="61"/>
        <v>-0.4234775641025641</v>
      </c>
      <c r="M28" s="38">
        <f t="shared" si="61"/>
        <v>-0.33304691527753905</v>
      </c>
      <c r="N28" s="67">
        <f t="shared" si="61"/>
        <v>-0.19747899159663862</v>
      </c>
      <c r="O28" s="38">
        <f t="shared" si="61"/>
        <v>-0.19690652880847159</v>
      </c>
      <c r="P28" s="38">
        <f t="shared" si="58"/>
        <v>-0.30962271423065391</v>
      </c>
      <c r="Q28" s="38">
        <f t="shared" si="59"/>
        <v>-0.14275721603884217</v>
      </c>
      <c r="R28" s="6"/>
      <c r="S28" s="270">
        <f t="shared" ref="S28:S31" si="62">K12+L12+M12+N12+O20</f>
        <v>48395</v>
      </c>
      <c r="T28" s="6"/>
      <c r="U28" s="6"/>
      <c r="V28" s="6"/>
      <c r="W28" s="6"/>
      <c r="X28" s="6"/>
      <c r="Y28" s="6"/>
      <c r="Z28" s="6"/>
      <c r="AA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R28" s="276">
        <f t="shared" si="60"/>
        <v>0.89922811207300946</v>
      </c>
      <c r="AS28" s="276">
        <f t="shared" si="60"/>
        <v>0.59095093746491523</v>
      </c>
      <c r="AT28" s="276">
        <f t="shared" si="60"/>
        <v>0.29867472090102043</v>
      </c>
      <c r="AU28" s="276">
        <f t="shared" si="60"/>
        <v>0.27193392381676901</v>
      </c>
      <c r="AV28" s="276">
        <f t="shared" si="60"/>
        <v>0.20944658526790674</v>
      </c>
      <c r="AW28" s="276">
        <f t="shared" si="60"/>
        <v>0.15058283292122926</v>
      </c>
      <c r="AX28" s="276">
        <f t="shared" si="60"/>
        <v>0.12129677954133791</v>
      </c>
      <c r="AY28" s="276">
        <f t="shared" si="60"/>
        <v>0.10894754134267878</v>
      </c>
      <c r="AZ28" s="276">
        <f t="shared" si="60"/>
        <v>0.12779730984218532</v>
      </c>
      <c r="BA28" s="276">
        <f t="shared" si="60"/>
        <v>9.1502953191153993E-2</v>
      </c>
      <c r="BB28" s="276">
        <f t="shared" si="60"/>
        <v>7.7241512098068163E-2</v>
      </c>
    </row>
    <row r="29" spans="2:55">
      <c r="B29" s="17" t="s">
        <v>15</v>
      </c>
      <c r="C29" s="7">
        <f t="shared" ref="C29:O29" si="63">(C13/C5)-1</f>
        <v>6.7550855047123548E-2</v>
      </c>
      <c r="D29" s="7">
        <f t="shared" si="63"/>
        <v>4.5006165228113515E-2</v>
      </c>
      <c r="E29" s="7">
        <f t="shared" si="63"/>
        <v>-0.17208754464624976</v>
      </c>
      <c r="F29" s="7">
        <f t="shared" si="63"/>
        <v>9.0445137510632323E-2</v>
      </c>
      <c r="G29" s="7">
        <f t="shared" si="63"/>
        <v>-0.11981456318439776</v>
      </c>
      <c r="H29" s="7">
        <f t="shared" si="63"/>
        <v>-0.13299065801819443</v>
      </c>
      <c r="I29" s="7">
        <f t="shared" si="63"/>
        <v>-7.1733520994604727E-2</v>
      </c>
      <c r="J29" s="57">
        <f t="shared" si="63"/>
        <v>-7.431030118957227E-2</v>
      </c>
      <c r="K29" s="9">
        <f t="shared" si="63"/>
        <v>-0.16963208685162845</v>
      </c>
      <c r="L29" s="9">
        <f t="shared" si="63"/>
        <v>-0.30450909933928361</v>
      </c>
      <c r="M29" s="9">
        <f t="shared" si="63"/>
        <v>-0.18460213407340065</v>
      </c>
      <c r="N29" s="66">
        <f t="shared" si="63"/>
        <v>-0.21821769837972582</v>
      </c>
      <c r="O29" s="9">
        <f t="shared" si="63"/>
        <v>-0.1066944204474366</v>
      </c>
      <c r="P29" s="9">
        <f t="shared" si="58"/>
        <v>-0.22478238607270862</v>
      </c>
      <c r="Q29" s="9">
        <f t="shared" si="59"/>
        <v>-5.1128025407950917E-2</v>
      </c>
      <c r="R29" s="1"/>
      <c r="S29" s="270">
        <f t="shared" si="62"/>
        <v>201038</v>
      </c>
      <c r="AR29" s="276">
        <f t="shared" si="60"/>
        <v>0.86700844390832332</v>
      </c>
      <c r="AS29" s="276">
        <f t="shared" si="60"/>
        <v>0.56937489904700367</v>
      </c>
      <c r="AT29" s="276">
        <f t="shared" si="60"/>
        <v>0.27243721696171264</v>
      </c>
      <c r="AU29" s="276">
        <f t="shared" si="60"/>
        <v>0.28383078540807249</v>
      </c>
      <c r="AV29" s="276">
        <f t="shared" si="60"/>
        <v>0.20054183467741934</v>
      </c>
      <c r="AW29" s="276">
        <f t="shared" si="60"/>
        <v>0.15402781422198897</v>
      </c>
      <c r="AX29" s="276">
        <f t="shared" si="60"/>
        <v>0.13806275579809005</v>
      </c>
      <c r="AY29" s="276">
        <f t="shared" si="60"/>
        <v>0.12542955326460481</v>
      </c>
      <c r="AZ29" s="276">
        <f t="shared" si="60"/>
        <v>0.11919048464406178</v>
      </c>
      <c r="BA29" s="276">
        <f t="shared" si="60"/>
        <v>9.4315081530359751E-2</v>
      </c>
      <c r="BB29" s="276">
        <f t="shared" si="60"/>
        <v>6.5835628351935058E-2</v>
      </c>
    </row>
    <row r="30" spans="2:55">
      <c r="B30" s="18" t="s">
        <v>16</v>
      </c>
      <c r="C30" s="7">
        <f t="shared" ref="C30:O30" si="64">(C14/C6)-1</f>
        <v>0.10102533172496986</v>
      </c>
      <c r="D30" s="7">
        <f t="shared" si="64"/>
        <v>1.8782608695652181E-2</v>
      </c>
      <c r="E30" s="7">
        <f t="shared" si="64"/>
        <v>-0.12510638297872345</v>
      </c>
      <c r="F30" s="7">
        <f t="shared" si="64"/>
        <v>0.1888930865130336</v>
      </c>
      <c r="G30" s="7">
        <f t="shared" si="64"/>
        <v>-0.15844970076944997</v>
      </c>
      <c r="H30" s="7">
        <f t="shared" si="64"/>
        <v>-0.11404335532516496</v>
      </c>
      <c r="I30" s="7">
        <f t="shared" si="64"/>
        <v>-0.10528109028960819</v>
      </c>
      <c r="J30" s="57">
        <f t="shared" si="64"/>
        <v>-6.0935441370223997E-2</v>
      </c>
      <c r="K30" s="9">
        <f t="shared" si="64"/>
        <v>-0.34692577253902512</v>
      </c>
      <c r="L30" s="9">
        <f t="shared" si="64"/>
        <v>-0.38963360142984804</v>
      </c>
      <c r="M30" s="9">
        <f t="shared" si="64"/>
        <v>-0.33198789101917259</v>
      </c>
      <c r="N30" s="66">
        <f t="shared" si="64"/>
        <v>-0.43284896521356231</v>
      </c>
      <c r="O30" s="9">
        <f t="shared" si="64"/>
        <v>-0.14502529510961215</v>
      </c>
      <c r="P30" s="9">
        <f t="shared" si="58"/>
        <v>-0.37197614991482109</v>
      </c>
      <c r="Q30" s="9">
        <f t="shared" si="59"/>
        <v>-3.8559897706385349E-2</v>
      </c>
      <c r="R30" s="1"/>
      <c r="S30" s="270">
        <f t="shared" si="62"/>
        <v>20304</v>
      </c>
      <c r="AR30" s="276">
        <f t="shared" si="60"/>
        <v>0.91009690154324685</v>
      </c>
      <c r="AS30" s="276">
        <f t="shared" si="60"/>
        <v>0.52323615069050822</v>
      </c>
      <c r="AT30" s="276">
        <f t="shared" si="60"/>
        <v>0.29520060031043449</v>
      </c>
      <c r="AU30" s="276">
        <f t="shared" si="60"/>
        <v>0.26165665351862288</v>
      </c>
      <c r="AV30" s="276">
        <f t="shared" si="60"/>
        <v>0.21025350695099704</v>
      </c>
      <c r="AW30" s="276">
        <f t="shared" si="60"/>
        <v>0.13981725001819184</v>
      </c>
      <c r="AX30" s="276">
        <f t="shared" si="60"/>
        <v>0.1393243773199449</v>
      </c>
      <c r="AY30" s="276">
        <f t="shared" si="60"/>
        <v>0.1167434469895576</v>
      </c>
      <c r="AZ30" s="276">
        <f t="shared" si="60"/>
        <v>0.11475727111445622</v>
      </c>
      <c r="BA30" s="276">
        <f t="shared" si="60"/>
        <v>9.8352591678080206E-2</v>
      </c>
      <c r="BB30" s="276">
        <f t="shared" si="60"/>
        <v>7.2038053421148926E-2</v>
      </c>
    </row>
    <row r="31" spans="2:55">
      <c r="B31" s="19" t="s">
        <v>18</v>
      </c>
      <c r="C31" s="37">
        <f t="shared" ref="C31:O31" si="65">(C15/C7)-1</f>
        <v>-6.6365593970570624E-2</v>
      </c>
      <c r="D31" s="37">
        <f t="shared" si="65"/>
        <v>-5.5537298718369987E-2</v>
      </c>
      <c r="E31" s="37">
        <f t="shared" si="65"/>
        <v>-0.20139449980548818</v>
      </c>
      <c r="F31" s="37">
        <f t="shared" si="65"/>
        <v>-0.12782923601922136</v>
      </c>
      <c r="G31" s="37">
        <f t="shared" si="65"/>
        <v>-0.29500439807091505</v>
      </c>
      <c r="H31" s="37">
        <f t="shared" si="65"/>
        <v>-0.22869794159885115</v>
      </c>
      <c r="I31" s="37">
        <f t="shared" si="65"/>
        <v>-0.16951672862453526</v>
      </c>
      <c r="J31" s="58">
        <f t="shared" si="65"/>
        <v>-8.7192747029751549E-2</v>
      </c>
      <c r="K31" s="38">
        <f t="shared" si="65"/>
        <v>-6.421420735052108E-2</v>
      </c>
      <c r="L31" s="38">
        <f t="shared" si="65"/>
        <v>-0.16002998219806985</v>
      </c>
      <c r="M31" s="38">
        <f t="shared" si="65"/>
        <v>-0.1997646366578405</v>
      </c>
      <c r="N31" s="67">
        <f t="shared" si="65"/>
        <v>-0.23685493701747262</v>
      </c>
      <c r="O31" s="38">
        <f t="shared" si="65"/>
        <v>-0.15793411334252594</v>
      </c>
      <c r="P31" s="38">
        <f t="shared" si="58"/>
        <v>-0.16270577722789292</v>
      </c>
      <c r="Q31" s="38">
        <f t="shared" si="59"/>
        <v>-0.15571129531273142</v>
      </c>
      <c r="R31" s="1"/>
      <c r="S31" s="270">
        <f t="shared" si="62"/>
        <v>284068</v>
      </c>
      <c r="AR31" s="274">
        <f t="shared" si="60"/>
        <v>0.90348997524958052</v>
      </c>
      <c r="AS31" s="274">
        <f t="shared" si="60"/>
        <v>0.55204551801172852</v>
      </c>
      <c r="AT31" s="274">
        <f t="shared" si="60"/>
        <v>0.29534107010323191</v>
      </c>
      <c r="AU31" s="274">
        <f t="shared" si="60"/>
        <v>0.26695141484249868</v>
      </c>
      <c r="AV31" s="274">
        <f t="shared" si="60"/>
        <v>0.20940184117391111</v>
      </c>
      <c r="AW31" s="274">
        <f t="shared" si="60"/>
        <v>0.14490126034351372</v>
      </c>
      <c r="AX31" s="274">
        <f t="shared" si="60"/>
        <v>0.13199092413936445</v>
      </c>
      <c r="AY31" s="274">
        <f t="shared" si="60"/>
        <v>0.11410666392709834</v>
      </c>
      <c r="AZ31" s="274">
        <f t="shared" si="60"/>
        <v>0.12018340344048217</v>
      </c>
      <c r="BA31" s="274">
        <f t="shared" si="60"/>
        <v>9.538963802624735E-2</v>
      </c>
      <c r="BB31" s="274">
        <f t="shared" si="60"/>
        <v>7.3770098622356964E-2</v>
      </c>
    </row>
    <row r="32" spans="2:55">
      <c r="B32" s="18"/>
      <c r="C32" s="37">
        <f t="shared" ref="C32:O32" si="66">(C16/C8)-1</f>
        <v>-4.9833059251507272E-3</v>
      </c>
      <c r="D32" s="37">
        <f t="shared" si="66"/>
        <v>-1.2630766119394732E-2</v>
      </c>
      <c r="E32" s="37">
        <f t="shared" si="66"/>
        <v>-0.18495099588997788</v>
      </c>
      <c r="F32" s="37">
        <f t="shared" si="66"/>
        <v>-2.3930550002855711E-2</v>
      </c>
      <c r="G32" s="37">
        <f t="shared" si="66"/>
        <v>-0.2159349593495935</v>
      </c>
      <c r="H32" s="37">
        <f t="shared" si="66"/>
        <v>-0.18434227748691101</v>
      </c>
      <c r="I32" s="37">
        <f t="shared" si="66"/>
        <v>-0.12508308895405673</v>
      </c>
      <c r="J32" s="58">
        <f t="shared" si="66"/>
        <v>-8.0927564487102588E-2</v>
      </c>
      <c r="K32" s="38">
        <f t="shared" si="66"/>
        <v>-0.12139149091048407</v>
      </c>
      <c r="L32" s="38">
        <f t="shared" si="66"/>
        <v>-0.23365492923257747</v>
      </c>
      <c r="M32" s="38">
        <f t="shared" si="66"/>
        <v>-0.20116409305399996</v>
      </c>
      <c r="N32" s="67">
        <f t="shared" si="66"/>
        <v>-0.23872380085397837</v>
      </c>
      <c r="O32" s="38">
        <f t="shared" si="66"/>
        <v>-0.13673678771444697</v>
      </c>
      <c r="P32" s="38">
        <f t="shared" si="58"/>
        <v>-0.19910305521816318</v>
      </c>
      <c r="Q32" s="38">
        <f t="shared" si="59"/>
        <v>-0.10755574402231294</v>
      </c>
      <c r="R32" s="1"/>
      <c r="S32" s="148">
        <f t="shared" ref="S32" si="67">SUM(S29:S31)</f>
        <v>505410</v>
      </c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2:54">
      <c r="B33" s="4"/>
      <c r="L33" s="1"/>
      <c r="Q33" s="1"/>
      <c r="R33" s="1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2:54">
      <c r="B34" s="41" t="s">
        <v>60</v>
      </c>
      <c r="C34" s="39" t="s">
        <v>46</v>
      </c>
      <c r="D34" s="39" t="s">
        <v>47</v>
      </c>
      <c r="E34" s="39" t="s">
        <v>48</v>
      </c>
      <c r="F34" s="39" t="s">
        <v>49</v>
      </c>
      <c r="G34" s="39" t="s">
        <v>50</v>
      </c>
      <c r="H34" s="39" t="s">
        <v>51</v>
      </c>
      <c r="I34" s="39" t="s">
        <v>52</v>
      </c>
      <c r="J34" s="39" t="s">
        <v>53</v>
      </c>
      <c r="K34" s="45"/>
      <c r="L34" s="45"/>
      <c r="M34" s="45"/>
      <c r="N34" s="69"/>
      <c r="O34" s="39" t="s">
        <v>66</v>
      </c>
      <c r="Q34" s="1"/>
      <c r="R34" s="1"/>
      <c r="AR34" s="6">
        <f t="shared" ref="AR34:BB34" si="68">(AR11-AQ11)/AQ11</f>
        <v>7.9002551612154956E-2</v>
      </c>
      <c r="AS34" s="6">
        <f t="shared" si="68"/>
        <v>7.1519784675314627E-2</v>
      </c>
      <c r="AT34" s="6">
        <f t="shared" si="68"/>
        <v>6.896108950977678E-2</v>
      </c>
      <c r="AU34" s="6">
        <f t="shared" si="68"/>
        <v>6.3134621376206373E-2</v>
      </c>
      <c r="AV34" s="6">
        <f t="shared" si="68"/>
        <v>5.5769760396584961E-2</v>
      </c>
      <c r="AW34" s="6">
        <f t="shared" si="68"/>
        <v>5.0251995732627008E-2</v>
      </c>
      <c r="AX34" s="6">
        <f t="shared" si="68"/>
        <v>4.5121784236989676E-2</v>
      </c>
      <c r="AY34" s="6">
        <f t="shared" si="68"/>
        <v>3.8417593667449706E-2</v>
      </c>
      <c r="AZ34" s="6">
        <f t="shared" si="68"/>
        <v>4.0147527419326444E-2</v>
      </c>
      <c r="BA34" s="6">
        <f t="shared" si="68"/>
        <v>3.7122603321288236E-2</v>
      </c>
      <c r="BB34" s="6">
        <f t="shared" si="68"/>
        <v>3.0035821041666098E-2</v>
      </c>
    </row>
    <row r="35" spans="2:54">
      <c r="B35" s="17" t="s">
        <v>78</v>
      </c>
      <c r="C35" s="9">
        <f t="shared" ref="C35:H35" si="69">(C19/C11)-1</f>
        <v>-0.26777801223886899</v>
      </c>
      <c r="D35" s="9">
        <f t="shared" si="69"/>
        <v>-0.25045510599565446</v>
      </c>
      <c r="E35" s="9">
        <f t="shared" si="69"/>
        <v>-0.20860887339184797</v>
      </c>
      <c r="F35" s="9">
        <f t="shared" si="69"/>
        <v>-0.27342022576515768</v>
      </c>
      <c r="G35" s="9">
        <f t="shared" si="69"/>
        <v>-0.18056959391164751</v>
      </c>
      <c r="H35" s="9">
        <f t="shared" si="69"/>
        <v>-0.19398543842988292</v>
      </c>
      <c r="I35" s="9">
        <f t="shared" ref="I35:J40" si="70">(I19/I11)-1</f>
        <v>-0.18028750166378282</v>
      </c>
      <c r="J35" s="9">
        <f t="shared" si="70"/>
        <v>-0.22208892025405791</v>
      </c>
      <c r="K35" s="133"/>
      <c r="L35" s="133"/>
      <c r="M35" s="133"/>
      <c r="N35" s="33"/>
      <c r="O35" s="9">
        <f t="shared" ref="O35:O40" si="71">(SUM(C19:J19)/SUM(C11:J11))-1</f>
        <v>-0.22388785472780459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R35" s="6">
        <f t="shared" ref="AR35:BB35" si="72">(AR12-AQ12)/AQ12</f>
        <v>6.4150701608252703E-2</v>
      </c>
      <c r="AS35" s="6">
        <f t="shared" si="72"/>
        <v>6.2077768812995988E-2</v>
      </c>
      <c r="AT35" s="6">
        <f t="shared" si="72"/>
        <v>6.6783074062315748E-2</v>
      </c>
      <c r="AU35" s="6">
        <f t="shared" si="72"/>
        <v>5.5321726930680444E-2</v>
      </c>
      <c r="AV35" s="6">
        <f t="shared" si="72"/>
        <v>5.4969735424157277E-2</v>
      </c>
      <c r="AW35" s="6">
        <f t="shared" si="72"/>
        <v>4.5441961259773365E-2</v>
      </c>
      <c r="AX35" s="6">
        <f t="shared" si="72"/>
        <v>3.7595083509117971E-2</v>
      </c>
      <c r="AY35" s="6">
        <f t="shared" si="72"/>
        <v>3.4428739901078975E-2</v>
      </c>
      <c r="AZ35" s="6">
        <f t="shared" si="72"/>
        <v>3.6728547363405875E-2</v>
      </c>
      <c r="BA35" s="6">
        <f t="shared" si="72"/>
        <v>3.1849329120676215E-2</v>
      </c>
      <c r="BB35" s="6">
        <f t="shared" si="72"/>
        <v>3.1900171788509256E-2</v>
      </c>
    </row>
    <row r="36" spans="2:54">
      <c r="B36" s="137" t="s">
        <v>79</v>
      </c>
      <c r="C36" s="70">
        <f t="shared" ref="C36:H36" si="73">(C20/C12)-1</f>
        <v>-0.1991114036531183</v>
      </c>
      <c r="D36" s="38">
        <f t="shared" si="73"/>
        <v>-0.18837395125848977</v>
      </c>
      <c r="E36" s="38">
        <f t="shared" si="73"/>
        <v>-0.18195926285160036</v>
      </c>
      <c r="F36" s="38">
        <f t="shared" si="73"/>
        <v>-0.3561969439728353</v>
      </c>
      <c r="G36" s="38">
        <f t="shared" si="73"/>
        <v>-0.18924111431316037</v>
      </c>
      <c r="H36" s="38">
        <f t="shared" si="73"/>
        <v>-0.27226090142909487</v>
      </c>
      <c r="I36" s="38">
        <f t="shared" si="70"/>
        <v>-0.23949579831932777</v>
      </c>
      <c r="J36" s="38">
        <f t="shared" si="70"/>
        <v>-0.14427981539956281</v>
      </c>
      <c r="K36" s="88"/>
      <c r="L36" s="88"/>
      <c r="M36" s="88"/>
      <c r="N36" s="89"/>
      <c r="O36" s="70">
        <f t="shared" si="71"/>
        <v>-0.22544878563885951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R36" s="276">
        <f t="shared" ref="AR36:BB36" si="74">(AR13-AQ13)/AQ13</f>
        <v>7.5054924468211937E-2</v>
      </c>
      <c r="AS36" s="276">
        <f t="shared" si="74"/>
        <v>6.9035549078005201E-2</v>
      </c>
      <c r="AT36" s="276">
        <f t="shared" si="74"/>
        <v>6.8391773781967882E-2</v>
      </c>
      <c r="AU36" s="276">
        <f t="shared" si="74"/>
        <v>6.1095468604796317E-2</v>
      </c>
      <c r="AV36" s="276">
        <f t="shared" si="74"/>
        <v>5.5562091349484588E-2</v>
      </c>
      <c r="AW36" s="276">
        <f t="shared" si="74"/>
        <v>4.9004116286327094E-2</v>
      </c>
      <c r="AX36" s="276">
        <f t="shared" si="74"/>
        <v>4.3175743953459821E-2</v>
      </c>
      <c r="AY36" s="276">
        <f t="shared" si="74"/>
        <v>3.7391786526644565E-2</v>
      </c>
      <c r="AZ36" s="276">
        <f t="shared" si="74"/>
        <v>3.9270785153897841E-2</v>
      </c>
      <c r="BA36" s="276">
        <f t="shared" si="74"/>
        <v>3.5773665074020272E-2</v>
      </c>
      <c r="BB36" s="276">
        <f t="shared" si="74"/>
        <v>3.0510927306003077E-2</v>
      </c>
    </row>
    <row r="37" spans="2:54">
      <c r="B37" s="17" t="s">
        <v>80</v>
      </c>
      <c r="C37" s="9">
        <f t="shared" ref="C37:H40" si="75">(C21/C13)-1</f>
        <v>-0.25110853673151445</v>
      </c>
      <c r="D37" s="9">
        <f t="shared" si="75"/>
        <v>-0.23635125936010892</v>
      </c>
      <c r="E37" s="9">
        <f t="shared" si="75"/>
        <v>-0.20230391481940424</v>
      </c>
      <c r="F37" s="9">
        <f t="shared" si="75"/>
        <v>-0.29454844860461082</v>
      </c>
      <c r="G37" s="9">
        <f t="shared" si="75"/>
        <v>-0.18261896113330911</v>
      </c>
      <c r="H37" s="9">
        <f t="shared" si="75"/>
        <v>-0.21408742295205385</v>
      </c>
      <c r="I37" s="9">
        <f t="shared" si="70"/>
        <v>-0.19453148690993627</v>
      </c>
      <c r="J37" s="9">
        <f t="shared" si="70"/>
        <v>-0.20457155356264012</v>
      </c>
      <c r="K37" s="57"/>
      <c r="L37" s="57"/>
      <c r="M37" s="57"/>
      <c r="N37" s="71"/>
      <c r="O37" s="9">
        <f t="shared" si="71"/>
        <v>-0.22426319950601037</v>
      </c>
      <c r="Q37" s="1"/>
      <c r="R37" s="1"/>
      <c r="AR37" s="276">
        <f t="shared" ref="AR37:BB37" si="76">(AR14-AQ14)/AQ14</f>
        <v>7.2469505406140985E-2</v>
      </c>
      <c r="AS37" s="276">
        <f t="shared" si="76"/>
        <v>7.1148433534812899E-2</v>
      </c>
      <c r="AT37" s="276">
        <f t="shared" si="76"/>
        <v>6.7779452939909543E-2</v>
      </c>
      <c r="AU37" s="276">
        <f t="shared" si="76"/>
        <v>5.9563910684389938E-2</v>
      </c>
      <c r="AV37" s="276">
        <f t="shared" si="76"/>
        <v>5.368360936607653E-2</v>
      </c>
      <c r="AW37" s="276">
        <f t="shared" si="76"/>
        <v>4.7443541102077685E-2</v>
      </c>
      <c r="AX37" s="276">
        <f t="shared" si="76"/>
        <v>4.917552090520215E-2</v>
      </c>
      <c r="AY37" s="276">
        <f t="shared" si="76"/>
        <v>3.3702138852812071E-2</v>
      </c>
      <c r="AZ37" s="276">
        <f t="shared" si="76"/>
        <v>3.2587432606517489E-2</v>
      </c>
      <c r="BA37" s="276">
        <f t="shared" si="76"/>
        <v>3.0588670178356897E-2</v>
      </c>
      <c r="BB37" s="276">
        <f t="shared" si="76"/>
        <v>1.9249163079866093E-2</v>
      </c>
    </row>
    <row r="38" spans="2:54">
      <c r="B38" s="18" t="s">
        <v>16</v>
      </c>
      <c r="C38" s="9">
        <f t="shared" si="75"/>
        <v>-0.38893453848260751</v>
      </c>
      <c r="D38" s="9">
        <f t="shared" si="75"/>
        <v>-0.44042335268009558</v>
      </c>
      <c r="E38" s="9">
        <f t="shared" si="75"/>
        <v>-0.4857328145265889</v>
      </c>
      <c r="F38" s="9">
        <f t="shared" si="75"/>
        <v>-0.49825230378137908</v>
      </c>
      <c r="G38" s="9">
        <f t="shared" si="75"/>
        <v>-0.45106671181848967</v>
      </c>
      <c r="H38" s="9">
        <f t="shared" si="75"/>
        <v>-0.49858156028368794</v>
      </c>
      <c r="I38" s="9">
        <f t="shared" si="70"/>
        <v>-0.4299314546839299</v>
      </c>
      <c r="J38" s="9">
        <f t="shared" si="70"/>
        <v>-0.52157137846369694</v>
      </c>
      <c r="K38" s="57"/>
      <c r="L38" s="57"/>
      <c r="M38" s="57"/>
      <c r="N38" s="71"/>
      <c r="O38" s="9">
        <f t="shared" si="71"/>
        <v>-0.46257429034537223</v>
      </c>
      <c r="Q38" s="1"/>
      <c r="R38" s="1"/>
      <c r="AR38" s="276">
        <f t="shared" ref="AR38:BB39" si="77">(AR15-AQ15)/AQ15</f>
        <v>7.2310618640741522E-2</v>
      </c>
      <c r="AS38" s="276">
        <f t="shared" si="77"/>
        <v>6.2617318016293125E-2</v>
      </c>
      <c r="AT38" s="276">
        <f t="shared" si="77"/>
        <v>5.5306163456464087E-2</v>
      </c>
      <c r="AU38" s="276">
        <f t="shared" si="77"/>
        <v>4.8633051978758217E-2</v>
      </c>
      <c r="AV38" s="276">
        <f t="shared" si="77"/>
        <v>5.1439733902136804E-2</v>
      </c>
      <c r="AW38" s="276">
        <f t="shared" si="77"/>
        <v>4.2394994582018376E-2</v>
      </c>
      <c r="AX38" s="276">
        <f t="shared" si="77"/>
        <v>5.0772908250483806E-2</v>
      </c>
      <c r="AY38" s="276">
        <f t="shared" si="77"/>
        <v>4.7290437265453636E-2</v>
      </c>
      <c r="AZ38" s="276">
        <f t="shared" si="77"/>
        <v>4.4493302430381507E-2</v>
      </c>
      <c r="BA38" s="276">
        <f t="shared" si="77"/>
        <v>3.877295016535523E-2</v>
      </c>
      <c r="BB38" s="276">
        <f t="shared" si="77"/>
        <v>2.8636208389748844E-2</v>
      </c>
    </row>
    <row r="39" spans="2:54">
      <c r="B39" s="19" t="s">
        <v>18</v>
      </c>
      <c r="C39" s="38">
        <f t="shared" si="75"/>
        <v>-0.14123714642662655</v>
      </c>
      <c r="D39" s="38">
        <f t="shared" si="75"/>
        <v>-0.1785316631871956</v>
      </c>
      <c r="E39" s="38">
        <f t="shared" si="75"/>
        <v>-9.1505227264211064E-2</v>
      </c>
      <c r="F39" s="38">
        <f t="shared" si="75"/>
        <v>-0.1617359364394938</v>
      </c>
      <c r="G39" s="38">
        <f t="shared" si="75"/>
        <v>-6.2728563438454565E-2</v>
      </c>
      <c r="H39" s="38">
        <f t="shared" si="75"/>
        <v>-0.10422808378588055</v>
      </c>
      <c r="I39" s="38">
        <f t="shared" si="70"/>
        <v>-6.5890778871978473E-2</v>
      </c>
      <c r="J39" s="38">
        <f t="shared" si="70"/>
        <v>-9.5951808956936446E-2</v>
      </c>
      <c r="K39" s="58"/>
      <c r="L39" s="58"/>
      <c r="M39" s="58"/>
      <c r="N39" s="72"/>
      <c r="O39" s="70">
        <f t="shared" si="71"/>
        <v>-0.11532025239045618</v>
      </c>
      <c r="Q39" s="1"/>
      <c r="R39" s="1"/>
      <c r="AR39" s="274">
        <f t="shared" si="77"/>
        <v>7.3420884977045714E-2</v>
      </c>
      <c r="AS39" s="274">
        <f t="shared" si="77"/>
        <v>6.5668311346251326E-2</v>
      </c>
      <c r="AT39" s="274">
        <f t="shared" si="77"/>
        <v>6.1275124952492953E-2</v>
      </c>
      <c r="AU39" s="274">
        <f t="shared" si="77"/>
        <v>5.4302535619850718E-2</v>
      </c>
      <c r="AV39" s="274">
        <f t="shared" si="77"/>
        <v>5.3249918821458478E-2</v>
      </c>
      <c r="AW39" s="274">
        <f t="shared" si="77"/>
        <v>4.5384616164720032E-2</v>
      </c>
      <c r="AX39" s="274">
        <f t="shared" si="77"/>
        <v>4.7561487874134299E-2</v>
      </c>
      <c r="AY39" s="274">
        <f t="shared" si="77"/>
        <v>4.2474811083123426E-2</v>
      </c>
      <c r="AZ39" s="274">
        <f t="shared" si="77"/>
        <v>4.1701829785041562E-2</v>
      </c>
      <c r="BA39" s="274">
        <f t="shared" si="77"/>
        <v>3.7101436916385962E-2</v>
      </c>
      <c r="BB39" s="274">
        <f t="shared" si="77"/>
        <v>2.8880317261669342E-2</v>
      </c>
    </row>
    <row r="40" spans="2:54">
      <c r="B40" s="68"/>
      <c r="C40" s="38">
        <f t="shared" si="75"/>
        <v>-0.20225037979332561</v>
      </c>
      <c r="D40" s="38">
        <f t="shared" si="75"/>
        <v>-0.21653880530314318</v>
      </c>
      <c r="E40" s="38">
        <f t="shared" si="75"/>
        <v>-0.16190845616757177</v>
      </c>
      <c r="F40" s="38">
        <f t="shared" si="75"/>
        <v>-0.24216890969377802</v>
      </c>
      <c r="G40" s="38">
        <f t="shared" si="75"/>
        <v>-0.14126918291165491</v>
      </c>
      <c r="H40" s="38">
        <f t="shared" si="75"/>
        <v>-0.17336970693839893</v>
      </c>
      <c r="I40" s="38">
        <f t="shared" si="70"/>
        <v>-0.14412763675366469</v>
      </c>
      <c r="J40" s="38">
        <f t="shared" si="70"/>
        <v>-0.16121728843290428</v>
      </c>
      <c r="N40" s="68"/>
      <c r="O40" s="70">
        <f t="shared" si="71"/>
        <v>-0.18202147019131154</v>
      </c>
      <c r="Q40" s="1"/>
      <c r="R40" s="1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2:54">
      <c r="L41" s="1"/>
      <c r="Q41" s="1"/>
      <c r="R41" s="1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2:54">
      <c r="L42" s="1"/>
      <c r="Q42" s="1"/>
      <c r="R42" s="1"/>
      <c r="AR42" s="6">
        <f t="shared" ref="AR42:AW42" si="78">(AR19-AQ19)/AQ19</f>
        <v>3.2512787072320831E-2</v>
      </c>
      <c r="AS42" s="6">
        <f t="shared" si="78"/>
        <v>3.2475798573077946E-2</v>
      </c>
      <c r="AT42" s="6">
        <f t="shared" si="78"/>
        <v>2.9836659402836717E-2</v>
      </c>
      <c r="AU42" s="6">
        <f>(AU19-AT19)/AT19</f>
        <v>3.197687233613071E-2</v>
      </c>
      <c r="AV42" s="6">
        <f t="shared" si="78"/>
        <v>2.8623075176322729E-2</v>
      </c>
      <c r="AW42" s="6">
        <f t="shared" si="78"/>
        <v>2.6921698228680339E-2</v>
      </c>
      <c r="AX42" s="6"/>
      <c r="AY42" s="6"/>
      <c r="AZ42" s="6"/>
      <c r="BA42" s="6"/>
      <c r="BB42" s="6"/>
    </row>
    <row r="43" spans="2:54">
      <c r="Q43" s="1"/>
      <c r="R43" s="1"/>
      <c r="AR43" s="6">
        <f t="shared" ref="AR43:AW43" si="79">(AR20-AQ20)/AQ20</f>
        <v>3.0182596163846255E-2</v>
      </c>
      <c r="AS43" s="6">
        <f t="shared" si="79"/>
        <v>3.0408791652545123E-2</v>
      </c>
      <c r="AT43" s="6">
        <f t="shared" si="79"/>
        <v>2.653715341441908E-2</v>
      </c>
      <c r="AU43" s="6">
        <f t="shared" si="79"/>
        <v>2.8768935004022198E-2</v>
      </c>
      <c r="AV43" s="6">
        <f t="shared" si="79"/>
        <v>2.6321021032960915E-2</v>
      </c>
      <c r="AW43" s="6">
        <f t="shared" si="79"/>
        <v>2.3373235708105736E-2</v>
      </c>
      <c r="AX43" s="6"/>
      <c r="AY43" s="6"/>
      <c r="AZ43" s="6"/>
      <c r="BA43" s="6"/>
      <c r="BB43" s="6"/>
    </row>
    <row r="44" spans="2:54">
      <c r="B44" s="347" t="s">
        <v>81</v>
      </c>
      <c r="C44" s="338" t="s">
        <v>45</v>
      </c>
      <c r="D44" s="339"/>
      <c r="E44" s="339"/>
      <c r="F44" s="340"/>
      <c r="G44" s="338" t="s">
        <v>60</v>
      </c>
      <c r="H44" s="339"/>
      <c r="I44" s="339"/>
      <c r="J44" s="339"/>
      <c r="K44" s="339"/>
      <c r="L44" s="340"/>
      <c r="M44" s="343" t="s">
        <v>82</v>
      </c>
      <c r="N44" s="341"/>
      <c r="O44" s="189" t="s">
        <v>83</v>
      </c>
      <c r="P44" s="345" t="s">
        <v>84</v>
      </c>
      <c r="R44" s="1"/>
      <c r="AR44" s="276">
        <f t="shared" ref="AR44:AW44" si="80">(AR21-AQ21)/AQ21</f>
        <v>3.1917799384671416E-2</v>
      </c>
      <c r="AS44" s="276">
        <f t="shared" si="80"/>
        <v>3.1948899407196363E-2</v>
      </c>
      <c r="AT44" s="276">
        <f t="shared" si="80"/>
        <v>2.899684007652216E-2</v>
      </c>
      <c r="AU44" s="276">
        <f t="shared" si="80"/>
        <v>3.1162311640426876E-2</v>
      </c>
      <c r="AV44" s="276">
        <f t="shared" si="80"/>
        <v>2.8039893433967837E-2</v>
      </c>
      <c r="AW44" s="276">
        <f t="shared" si="80"/>
        <v>2.6024265582390307E-2</v>
      </c>
      <c r="AX44" s="6"/>
      <c r="AY44" s="6"/>
      <c r="AZ44" s="6"/>
      <c r="BA44" s="6"/>
      <c r="BB44" s="6"/>
    </row>
    <row r="45" spans="2:54">
      <c r="B45" s="348"/>
      <c r="C45" s="173" t="s">
        <v>54</v>
      </c>
      <c r="D45" s="174" t="s">
        <v>55</v>
      </c>
      <c r="E45" s="174" t="s">
        <v>56</v>
      </c>
      <c r="F45" s="175" t="s">
        <v>57</v>
      </c>
      <c r="G45" s="173" t="s">
        <v>46</v>
      </c>
      <c r="H45" s="174" t="s">
        <v>47</v>
      </c>
      <c r="I45" s="174" t="s">
        <v>48</v>
      </c>
      <c r="J45" s="174" t="s">
        <v>49</v>
      </c>
      <c r="K45" s="174" t="s">
        <v>50</v>
      </c>
      <c r="L45" s="175" t="s">
        <v>51</v>
      </c>
      <c r="M45" s="188" t="s">
        <v>66</v>
      </c>
      <c r="N45" s="175" t="s">
        <v>59</v>
      </c>
      <c r="O45" s="190" t="s">
        <v>66</v>
      </c>
      <c r="P45" s="346"/>
      <c r="Q45" s="1"/>
      <c r="R45" s="1"/>
      <c r="AR45" s="276">
        <f t="shared" ref="AR45:AW45" si="81">(AR22-AQ22)/AQ22</f>
        <v>2.327100282546038E-2</v>
      </c>
      <c r="AS45" s="276">
        <f t="shared" si="81"/>
        <v>2.2006382683502152E-2</v>
      </c>
      <c r="AT45" s="276">
        <f t="shared" si="81"/>
        <v>2.143749321168676E-2</v>
      </c>
      <c r="AU45" s="276">
        <f t="shared" si="81"/>
        <v>2.1545823087658671E-2</v>
      </c>
      <c r="AV45" s="276">
        <f t="shared" si="81"/>
        <v>1.83980430935776E-2</v>
      </c>
      <c r="AW45" s="276">
        <f t="shared" si="81"/>
        <v>1.9126101954771942E-2</v>
      </c>
      <c r="AX45" s="6"/>
      <c r="AY45" s="6"/>
      <c r="AZ45" s="6"/>
      <c r="BA45" s="6"/>
      <c r="BB45" s="6"/>
    </row>
    <row r="46" spans="2:54">
      <c r="B46" s="176" t="s">
        <v>85</v>
      </c>
      <c r="C46" s="120">
        <f t="shared" ref="C46:F47" si="82">K27</f>
        <v>-0.15090909090909088</v>
      </c>
      <c r="D46" s="117">
        <f t="shared" si="82"/>
        <v>-0.25607568096558475</v>
      </c>
      <c r="E46" s="117">
        <f t="shared" si="82"/>
        <v>-0.12732095490716178</v>
      </c>
      <c r="F46" s="123">
        <f t="shared" si="82"/>
        <v>-0.22548744564455048</v>
      </c>
      <c r="G46" s="119">
        <f t="shared" ref="G46:L47" si="83">C35</f>
        <v>-0.26777801223886899</v>
      </c>
      <c r="H46" s="116">
        <f t="shared" si="83"/>
        <v>-0.25045510599565446</v>
      </c>
      <c r="I46" s="116">
        <f t="shared" si="83"/>
        <v>-0.20860887339184797</v>
      </c>
      <c r="J46" s="116">
        <f t="shared" si="83"/>
        <v>-0.27342022576515768</v>
      </c>
      <c r="K46" s="116">
        <f t="shared" si="83"/>
        <v>-0.18056959391164751</v>
      </c>
      <c r="L46" s="122">
        <f t="shared" si="83"/>
        <v>-0.19398543842988292</v>
      </c>
      <c r="M46" s="191">
        <f t="shared" ref="M46:N51" si="84">C76</f>
        <v>-1.7893786423705205E-2</v>
      </c>
      <c r="N46" s="192">
        <f t="shared" si="84"/>
        <v>-0.19312570908103099</v>
      </c>
      <c r="O46" s="193">
        <f t="shared" ref="O46:O51" si="85">F76</f>
        <v>-0.22388785472780459</v>
      </c>
      <c r="P46" s="193">
        <f>(K11+L11+M11+N11+C19+D19+E19+F19+G19+H19+I19+J19)/(K3+L3+M3+N3+C11+D11+E11+F11+G11+H11+I11+J11)-1</f>
        <v>-0.21397454118519432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R46" s="276">
        <f t="shared" ref="AR46:AW47" si="86">(AR23-AQ23)/AQ23</f>
        <v>3.3658047693520585E-2</v>
      </c>
      <c r="AS46" s="276">
        <f t="shared" si="86"/>
        <v>3.3439257647101012E-2</v>
      </c>
      <c r="AT46" s="276">
        <f t="shared" si="86"/>
        <v>2.8021155999471501E-2</v>
      </c>
      <c r="AU46" s="276">
        <f t="shared" si="86"/>
        <v>2.828166644380601E-2</v>
      </c>
      <c r="AV46" s="276">
        <f t="shared" si="86"/>
        <v>2.9155177812118089E-2</v>
      </c>
      <c r="AW46" s="276">
        <f t="shared" si="86"/>
        <v>2.5599725209006767E-2</v>
      </c>
      <c r="AX46" s="6"/>
      <c r="AY46" s="6"/>
      <c r="AZ46" s="6"/>
      <c r="BA46" s="6"/>
      <c r="BB46" s="6"/>
    </row>
    <row r="47" spans="2:54">
      <c r="B47" s="177" t="s">
        <v>86</v>
      </c>
      <c r="C47" s="135">
        <f t="shared" si="82"/>
        <v>-0.22473246135552916</v>
      </c>
      <c r="D47" s="115">
        <f t="shared" si="82"/>
        <v>-0.4234775641025641</v>
      </c>
      <c r="E47" s="115">
        <f t="shared" si="82"/>
        <v>-0.33304691527753905</v>
      </c>
      <c r="F47" s="136">
        <f t="shared" si="82"/>
        <v>-0.19747899159663862</v>
      </c>
      <c r="G47" s="135">
        <f t="shared" si="83"/>
        <v>-0.1991114036531183</v>
      </c>
      <c r="H47" s="115">
        <f t="shared" si="83"/>
        <v>-0.18837395125848977</v>
      </c>
      <c r="I47" s="115">
        <f t="shared" si="83"/>
        <v>-0.18195926285160036</v>
      </c>
      <c r="J47" s="115">
        <f t="shared" si="83"/>
        <v>-0.3561969439728353</v>
      </c>
      <c r="K47" s="115">
        <f t="shared" si="83"/>
        <v>-0.18924111431316037</v>
      </c>
      <c r="L47" s="136">
        <f t="shared" si="83"/>
        <v>-0.27226090142909487</v>
      </c>
      <c r="M47" s="194">
        <f t="shared" si="84"/>
        <v>-0.14275721603884217</v>
      </c>
      <c r="N47" s="195">
        <f t="shared" si="84"/>
        <v>-0.30962271423065391</v>
      </c>
      <c r="O47" s="196">
        <f t="shared" si="85"/>
        <v>-0.22544878563885951</v>
      </c>
      <c r="P47" s="196">
        <f t="shared" ref="P47:P51" si="87">(K12+L12+M12+N12+C20+D20+E20+F20+G20+H20+I20+J20)/(K4+L4+M4+N4+C12+D12+E12+F12+G12+H12+I12+J12)-1</f>
        <v>-0.25567910918346948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R47" s="274">
        <f t="shared" si="86"/>
        <v>3.2388654618010174E-2</v>
      </c>
      <c r="AS47" s="274">
        <f t="shared" si="86"/>
        <v>3.2220325827038321E-2</v>
      </c>
      <c r="AT47" s="274">
        <f t="shared" si="86"/>
        <v>2.806654083170983E-2</v>
      </c>
      <c r="AU47" s="274">
        <f t="shared" si="86"/>
        <v>2.9094854086580517E-2</v>
      </c>
      <c r="AV47" s="274">
        <f t="shared" si="86"/>
        <v>2.8137087220873745E-2</v>
      </c>
      <c r="AW47" s="274">
        <f t="shared" si="86"/>
        <v>2.5435890624740592E-2</v>
      </c>
      <c r="AX47" s="6"/>
      <c r="AY47" s="6"/>
      <c r="AZ47" s="6"/>
      <c r="BA47" s="6"/>
      <c r="BB47" s="6"/>
    </row>
    <row r="48" spans="2:54">
      <c r="B48" s="178" t="s">
        <v>87</v>
      </c>
      <c r="C48" s="165">
        <f>K29</f>
        <v>-0.16963208685162845</v>
      </c>
      <c r="D48" s="166">
        <f t="shared" ref="D48:F50" si="88">L29</f>
        <v>-0.30450909933928361</v>
      </c>
      <c r="E48" s="166">
        <f t="shared" si="88"/>
        <v>-0.18460213407340065</v>
      </c>
      <c r="F48" s="167">
        <f t="shared" si="88"/>
        <v>-0.21821769837972582</v>
      </c>
      <c r="G48" s="165">
        <f>C37</f>
        <v>-0.25110853673151445</v>
      </c>
      <c r="H48" s="166">
        <f t="shared" ref="H48:L50" si="89">D37</f>
        <v>-0.23635125936010892</v>
      </c>
      <c r="I48" s="166">
        <f t="shared" si="89"/>
        <v>-0.20230391481940424</v>
      </c>
      <c r="J48" s="166">
        <f t="shared" si="89"/>
        <v>-0.29454844860461082</v>
      </c>
      <c r="K48" s="166">
        <f t="shared" si="89"/>
        <v>-0.18261896113330911</v>
      </c>
      <c r="L48" s="167">
        <f t="shared" si="89"/>
        <v>-0.21408742295205385</v>
      </c>
      <c r="M48" s="191">
        <f t="shared" si="84"/>
        <v>-5.1128025407950917E-2</v>
      </c>
      <c r="N48" s="192">
        <f t="shared" si="84"/>
        <v>-0.22478238607270862</v>
      </c>
      <c r="O48" s="193">
        <f t="shared" si="85"/>
        <v>-0.22426319950601037</v>
      </c>
      <c r="P48" s="193">
        <f t="shared" si="87"/>
        <v>-0.22443531431437225</v>
      </c>
      <c r="Q48" s="1"/>
      <c r="R48" s="1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2:54">
      <c r="B49" s="179" t="s">
        <v>88</v>
      </c>
      <c r="C49" s="165">
        <f>K30</f>
        <v>-0.34692577253902512</v>
      </c>
      <c r="D49" s="166">
        <f t="shared" si="88"/>
        <v>-0.38963360142984804</v>
      </c>
      <c r="E49" s="166">
        <f t="shared" si="88"/>
        <v>-0.33198789101917259</v>
      </c>
      <c r="F49" s="167">
        <f t="shared" si="88"/>
        <v>-0.43284896521356231</v>
      </c>
      <c r="G49" s="165">
        <f>C38</f>
        <v>-0.38893453848260751</v>
      </c>
      <c r="H49" s="166">
        <f t="shared" si="89"/>
        <v>-0.44042335268009558</v>
      </c>
      <c r="I49" s="166">
        <f t="shared" si="89"/>
        <v>-0.4857328145265889</v>
      </c>
      <c r="J49" s="166">
        <f t="shared" si="89"/>
        <v>-0.49825230378137908</v>
      </c>
      <c r="K49" s="166">
        <f t="shared" si="89"/>
        <v>-0.45106671181848967</v>
      </c>
      <c r="L49" s="167">
        <f t="shared" si="89"/>
        <v>-0.49858156028368794</v>
      </c>
      <c r="M49" s="191">
        <f t="shared" si="84"/>
        <v>-3.8559897706385349E-2</v>
      </c>
      <c r="N49" s="192">
        <f t="shared" si="84"/>
        <v>-0.37197614991482109</v>
      </c>
      <c r="O49" s="193">
        <f t="shared" si="85"/>
        <v>-0.46257429034537223</v>
      </c>
      <c r="P49" s="193">
        <f t="shared" si="87"/>
        <v>-0.43286500377084436</v>
      </c>
      <c r="Q49" s="1"/>
      <c r="R49" s="1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2:54">
      <c r="B50" s="180" t="s">
        <v>89</v>
      </c>
      <c r="C50" s="168">
        <f>K31</f>
        <v>-6.421420735052108E-2</v>
      </c>
      <c r="D50" s="169">
        <f t="shared" si="88"/>
        <v>-0.16002998219806985</v>
      </c>
      <c r="E50" s="169">
        <f t="shared" si="88"/>
        <v>-0.1997646366578405</v>
      </c>
      <c r="F50" s="170">
        <f t="shared" si="88"/>
        <v>-0.23685493701747262</v>
      </c>
      <c r="G50" s="168">
        <f>C39</f>
        <v>-0.14123714642662655</v>
      </c>
      <c r="H50" s="169">
        <f t="shared" si="89"/>
        <v>-0.1785316631871956</v>
      </c>
      <c r="I50" s="169">
        <f t="shared" si="89"/>
        <v>-9.1505227264211064E-2</v>
      </c>
      <c r="J50" s="169">
        <f t="shared" si="89"/>
        <v>-0.1617359364394938</v>
      </c>
      <c r="K50" s="169">
        <f t="shared" si="89"/>
        <v>-6.2728563438454565E-2</v>
      </c>
      <c r="L50" s="170">
        <f t="shared" si="89"/>
        <v>-0.10422808378588055</v>
      </c>
      <c r="M50" s="194">
        <f t="shared" si="84"/>
        <v>-0.15571129531273142</v>
      </c>
      <c r="N50" s="195">
        <f t="shared" si="84"/>
        <v>-0.16270577722789292</v>
      </c>
      <c r="O50" s="196">
        <f t="shared" si="85"/>
        <v>-0.11532025239045618</v>
      </c>
      <c r="P50" s="196">
        <f t="shared" si="87"/>
        <v>-0.13216896658122823</v>
      </c>
      <c r="Q50" s="1"/>
      <c r="R50" s="1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2:54">
      <c r="B51" s="179" t="s">
        <v>13</v>
      </c>
      <c r="C51" s="161">
        <f>K32</f>
        <v>-0.12139149091048407</v>
      </c>
      <c r="D51" s="162">
        <f>L32</f>
        <v>-0.23365492923257747</v>
      </c>
      <c r="E51" s="162">
        <f>M32</f>
        <v>-0.20116409305399996</v>
      </c>
      <c r="F51" s="163">
        <f>N32</f>
        <v>-0.23872380085397837</v>
      </c>
      <c r="G51" s="161">
        <f>C40</f>
        <v>-0.20225037979332561</v>
      </c>
      <c r="H51" s="162">
        <f>D40</f>
        <v>-0.21653880530314318</v>
      </c>
      <c r="I51" s="162">
        <f>E40</f>
        <v>-0.16190845616757177</v>
      </c>
      <c r="J51" s="162">
        <f>F40</f>
        <v>-0.24216890969377802</v>
      </c>
      <c r="K51" s="162">
        <f>G40</f>
        <v>-0.14126918291165491</v>
      </c>
      <c r="L51" s="163">
        <f>H40</f>
        <v>-0.17336970693839893</v>
      </c>
      <c r="M51" s="191">
        <f t="shared" si="84"/>
        <v>-0.10755574402231294</v>
      </c>
      <c r="N51" s="192">
        <f t="shared" si="84"/>
        <v>-0.19910305521816318</v>
      </c>
      <c r="O51" s="193">
        <f t="shared" si="85"/>
        <v>-0.18202147019131154</v>
      </c>
      <c r="P51" s="193">
        <f t="shared" si="87"/>
        <v>-0.18789678426986878</v>
      </c>
      <c r="Q51" s="1"/>
      <c r="R51" s="1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2:54"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2:54"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2:54" ht="12.75" customHeight="1">
      <c r="B54" s="334" t="s">
        <v>81</v>
      </c>
      <c r="C54" s="330" t="s">
        <v>45</v>
      </c>
      <c r="D54" s="330"/>
      <c r="E54" s="330"/>
      <c r="F54" s="331"/>
      <c r="G54" s="332" t="s">
        <v>60</v>
      </c>
      <c r="H54" s="330"/>
      <c r="I54" s="330"/>
      <c r="J54" s="330"/>
      <c r="K54" s="330"/>
      <c r="L54" s="330"/>
      <c r="M54" s="330"/>
      <c r="N54" s="331"/>
      <c r="O54" s="333" t="s">
        <v>13</v>
      </c>
      <c r="P54" s="333"/>
      <c r="Q54" s="333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2:54" ht="12.75" customHeight="1">
      <c r="B55" s="335"/>
      <c r="C55" s="213" t="s">
        <v>54</v>
      </c>
      <c r="D55" s="213" t="s">
        <v>55</v>
      </c>
      <c r="E55" s="213" t="s">
        <v>56</v>
      </c>
      <c r="F55" s="214" t="s">
        <v>57</v>
      </c>
      <c r="G55" s="215" t="s">
        <v>46</v>
      </c>
      <c r="H55" s="213" t="s">
        <v>47</v>
      </c>
      <c r="I55" s="213" t="s">
        <v>48</v>
      </c>
      <c r="J55" s="213" t="s">
        <v>49</v>
      </c>
      <c r="K55" s="213" t="s">
        <v>50</v>
      </c>
      <c r="L55" s="213" t="s">
        <v>51</v>
      </c>
      <c r="M55" s="213" t="s">
        <v>52</v>
      </c>
      <c r="N55" s="214" t="s">
        <v>53</v>
      </c>
      <c r="O55" s="216" t="s">
        <v>59</v>
      </c>
      <c r="P55" s="214" t="s">
        <v>66</v>
      </c>
      <c r="Q55" s="213" t="s">
        <v>58</v>
      </c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2:54" ht="12.75" customHeight="1">
      <c r="B56" s="217" t="s">
        <v>90</v>
      </c>
      <c r="C56" s="218">
        <f>K27</f>
        <v>-0.15090909090909088</v>
      </c>
      <c r="D56" s="218">
        <f t="shared" ref="D56:F60" si="90">L27</f>
        <v>-0.25607568096558475</v>
      </c>
      <c r="E56" s="218">
        <f t="shared" si="90"/>
        <v>-0.12732095490716178</v>
      </c>
      <c r="F56" s="219">
        <f t="shared" si="90"/>
        <v>-0.22548744564455048</v>
      </c>
      <c r="G56" s="220">
        <f>C35</f>
        <v>-0.26777801223886899</v>
      </c>
      <c r="H56" s="218">
        <f t="shared" ref="H56:N61" si="91">D35</f>
        <v>-0.25045510599565446</v>
      </c>
      <c r="I56" s="218">
        <f t="shared" si="91"/>
        <v>-0.20860887339184797</v>
      </c>
      <c r="J56" s="218">
        <f t="shared" si="91"/>
        <v>-0.27342022576515768</v>
      </c>
      <c r="K56" s="218">
        <f t="shared" si="91"/>
        <v>-0.18056959391164751</v>
      </c>
      <c r="L56" s="218">
        <f t="shared" si="91"/>
        <v>-0.19398543842988292</v>
      </c>
      <c r="M56" s="218">
        <f t="shared" si="91"/>
        <v>-0.18028750166378282</v>
      </c>
      <c r="N56" s="219">
        <f t="shared" si="91"/>
        <v>-0.22208892025405791</v>
      </c>
      <c r="O56" s="221">
        <f>P27</f>
        <v>-0.19312570908103099</v>
      </c>
      <c r="P56" s="221">
        <f>O35</f>
        <v>-0.22388785472780459</v>
      </c>
      <c r="Q56" s="222">
        <f>((K11+L11+M11+N11+C19+D19+E19+F19+G19+H19+I19+J19)/(K3+L3+M3+N3+C11+D11+E11+F11+G11+H11+I11+J11))-1</f>
        <v>-0.21397454118519432</v>
      </c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2:54" ht="12.75" customHeight="1">
      <c r="B57" s="223" t="s">
        <v>91</v>
      </c>
      <c r="C57" s="224">
        <f t="shared" ref="C57:C60" si="92">K28</f>
        <v>-0.22473246135552916</v>
      </c>
      <c r="D57" s="224">
        <f t="shared" si="90"/>
        <v>-0.4234775641025641</v>
      </c>
      <c r="E57" s="224">
        <f t="shared" si="90"/>
        <v>-0.33304691527753905</v>
      </c>
      <c r="F57" s="225">
        <f t="shared" si="90"/>
        <v>-0.19747899159663862</v>
      </c>
      <c r="G57" s="226">
        <f t="shared" ref="G57:G61" si="93">C36</f>
        <v>-0.1991114036531183</v>
      </c>
      <c r="H57" s="224">
        <f t="shared" si="91"/>
        <v>-0.18837395125848977</v>
      </c>
      <c r="I57" s="224">
        <f t="shared" si="91"/>
        <v>-0.18195926285160036</v>
      </c>
      <c r="J57" s="224">
        <f t="shared" si="91"/>
        <v>-0.3561969439728353</v>
      </c>
      <c r="K57" s="224">
        <f t="shared" si="91"/>
        <v>-0.18924111431316037</v>
      </c>
      <c r="L57" s="224">
        <f t="shared" si="91"/>
        <v>-0.27226090142909487</v>
      </c>
      <c r="M57" s="224">
        <f t="shared" si="91"/>
        <v>-0.23949579831932777</v>
      </c>
      <c r="N57" s="225">
        <f t="shared" si="91"/>
        <v>-0.14427981539956281</v>
      </c>
      <c r="O57" s="227">
        <f t="shared" ref="O57:O61" si="94">P28</f>
        <v>-0.30962271423065391</v>
      </c>
      <c r="P57" s="228">
        <f t="shared" ref="P57:P61" si="95">O36</f>
        <v>-0.22544878563885951</v>
      </c>
      <c r="Q57" s="229">
        <f t="shared" ref="Q57:Q61" si="96">((K12+L12+M12+N12+C20+D20+E20+F20+G20+H20+I20+J20)/(K4+L4+M4+N4+C12+D12+E12+F12+G12+H12+I12+J12))-1</f>
        <v>-0.25567910918346948</v>
      </c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2:54" ht="12.75" customHeight="1">
      <c r="B58" s="217" t="s">
        <v>92</v>
      </c>
      <c r="C58" s="218">
        <f t="shared" si="92"/>
        <v>-0.16963208685162845</v>
      </c>
      <c r="D58" s="218">
        <f t="shared" si="90"/>
        <v>-0.30450909933928361</v>
      </c>
      <c r="E58" s="218">
        <f t="shared" si="90"/>
        <v>-0.18460213407340065</v>
      </c>
      <c r="F58" s="219">
        <f t="shared" si="90"/>
        <v>-0.21821769837972582</v>
      </c>
      <c r="G58" s="220">
        <f t="shared" si="93"/>
        <v>-0.25110853673151445</v>
      </c>
      <c r="H58" s="218">
        <f t="shared" si="91"/>
        <v>-0.23635125936010892</v>
      </c>
      <c r="I58" s="218">
        <f t="shared" si="91"/>
        <v>-0.20230391481940424</v>
      </c>
      <c r="J58" s="218">
        <f t="shared" si="91"/>
        <v>-0.29454844860461082</v>
      </c>
      <c r="K58" s="218">
        <f t="shared" si="91"/>
        <v>-0.18261896113330911</v>
      </c>
      <c r="L58" s="218">
        <f t="shared" si="91"/>
        <v>-0.21408742295205385</v>
      </c>
      <c r="M58" s="218">
        <f t="shared" si="91"/>
        <v>-0.19453148690993627</v>
      </c>
      <c r="N58" s="219">
        <f t="shared" si="91"/>
        <v>-0.20457155356264012</v>
      </c>
      <c r="O58" s="221">
        <f t="shared" si="94"/>
        <v>-0.22478238607270862</v>
      </c>
      <c r="P58" s="221">
        <f t="shared" si="95"/>
        <v>-0.22426319950601037</v>
      </c>
      <c r="Q58" s="222">
        <f t="shared" si="96"/>
        <v>-0.22443531431437225</v>
      </c>
    </row>
    <row r="59" spans="2:54" ht="12.75" customHeight="1">
      <c r="B59" s="230" t="s">
        <v>93</v>
      </c>
      <c r="C59" s="218">
        <f t="shared" si="92"/>
        <v>-0.34692577253902512</v>
      </c>
      <c r="D59" s="218">
        <f t="shared" si="90"/>
        <v>-0.38963360142984804</v>
      </c>
      <c r="E59" s="218">
        <f t="shared" si="90"/>
        <v>-0.33198789101917259</v>
      </c>
      <c r="F59" s="219">
        <f t="shared" si="90"/>
        <v>-0.43284896521356231</v>
      </c>
      <c r="G59" s="220">
        <f t="shared" si="93"/>
        <v>-0.38893453848260751</v>
      </c>
      <c r="H59" s="218">
        <f t="shared" si="91"/>
        <v>-0.44042335268009558</v>
      </c>
      <c r="I59" s="218">
        <f t="shared" si="91"/>
        <v>-0.4857328145265889</v>
      </c>
      <c r="J59" s="218">
        <f t="shared" si="91"/>
        <v>-0.49825230378137908</v>
      </c>
      <c r="K59" s="218">
        <f t="shared" si="91"/>
        <v>-0.45106671181848967</v>
      </c>
      <c r="L59" s="218">
        <f t="shared" si="91"/>
        <v>-0.49858156028368794</v>
      </c>
      <c r="M59" s="218">
        <f t="shared" si="91"/>
        <v>-0.4299314546839299</v>
      </c>
      <c r="N59" s="219">
        <f t="shared" si="91"/>
        <v>-0.52157137846369694</v>
      </c>
      <c r="O59" s="221">
        <f t="shared" si="94"/>
        <v>-0.37197614991482109</v>
      </c>
      <c r="P59" s="221">
        <f t="shared" si="95"/>
        <v>-0.46257429034537223</v>
      </c>
      <c r="Q59" s="222">
        <f t="shared" si="96"/>
        <v>-0.43286500377084436</v>
      </c>
    </row>
    <row r="60" spans="2:54" ht="12.75" customHeight="1">
      <c r="B60" s="231" t="s">
        <v>94</v>
      </c>
      <c r="C60" s="226">
        <f t="shared" si="92"/>
        <v>-6.421420735052108E-2</v>
      </c>
      <c r="D60" s="224">
        <f t="shared" si="90"/>
        <v>-0.16002998219806985</v>
      </c>
      <c r="E60" s="224">
        <f t="shared" si="90"/>
        <v>-0.1997646366578405</v>
      </c>
      <c r="F60" s="225">
        <f t="shared" si="90"/>
        <v>-0.23685493701747262</v>
      </c>
      <c r="G60" s="226">
        <f t="shared" si="93"/>
        <v>-0.14123714642662655</v>
      </c>
      <c r="H60" s="224">
        <f t="shared" si="91"/>
        <v>-0.1785316631871956</v>
      </c>
      <c r="I60" s="224">
        <f t="shared" si="91"/>
        <v>-9.1505227264211064E-2</v>
      </c>
      <c r="J60" s="224">
        <f t="shared" si="91"/>
        <v>-0.1617359364394938</v>
      </c>
      <c r="K60" s="224">
        <f t="shared" si="91"/>
        <v>-6.2728563438454565E-2</v>
      </c>
      <c r="L60" s="224">
        <f t="shared" si="91"/>
        <v>-0.10422808378588055</v>
      </c>
      <c r="M60" s="224">
        <f t="shared" si="91"/>
        <v>-6.5890778871978473E-2</v>
      </c>
      <c r="N60" s="225">
        <f t="shared" si="91"/>
        <v>-9.5951808956936446E-2</v>
      </c>
      <c r="O60" s="227">
        <f t="shared" si="94"/>
        <v>-0.16270577722789292</v>
      </c>
      <c r="P60" s="228">
        <f t="shared" si="95"/>
        <v>-0.11532025239045618</v>
      </c>
      <c r="Q60" s="229">
        <f t="shared" si="96"/>
        <v>-0.13216896658122823</v>
      </c>
    </row>
    <row r="61" spans="2:54" ht="12.75" customHeight="1">
      <c r="B61" s="230" t="s">
        <v>13</v>
      </c>
      <c r="C61" s="232">
        <f t="shared" ref="C61:F61" si="97">C32</f>
        <v>-4.9833059251507272E-3</v>
      </c>
      <c r="D61" s="232">
        <f t="shared" si="97"/>
        <v>-1.2630766119394732E-2</v>
      </c>
      <c r="E61" s="232">
        <f t="shared" si="97"/>
        <v>-0.18495099588997788</v>
      </c>
      <c r="F61" s="233">
        <f t="shared" si="97"/>
        <v>-2.3930550002855711E-2</v>
      </c>
      <c r="G61" s="234">
        <f t="shared" si="93"/>
        <v>-0.20225037979332561</v>
      </c>
      <c r="H61" s="232">
        <f t="shared" si="91"/>
        <v>-0.21653880530314318</v>
      </c>
      <c r="I61" s="232">
        <f t="shared" si="91"/>
        <v>-0.16190845616757177</v>
      </c>
      <c r="J61" s="232">
        <f t="shared" si="91"/>
        <v>-0.24216890969377802</v>
      </c>
      <c r="K61" s="232">
        <f t="shared" si="91"/>
        <v>-0.14126918291165491</v>
      </c>
      <c r="L61" s="232">
        <f t="shared" si="91"/>
        <v>-0.17336970693839893</v>
      </c>
      <c r="M61" s="232">
        <f t="shared" si="91"/>
        <v>-0.14412763675366469</v>
      </c>
      <c r="N61" s="233">
        <f t="shared" si="91"/>
        <v>-0.16121728843290428</v>
      </c>
      <c r="O61" s="233">
        <f t="shared" si="94"/>
        <v>-0.19910305521816318</v>
      </c>
      <c r="P61" s="233">
        <f t="shared" si="95"/>
        <v>-0.18202147019131154</v>
      </c>
      <c r="Q61" s="232">
        <f t="shared" si="96"/>
        <v>-0.18789678426986878</v>
      </c>
    </row>
    <row r="64" spans="2:54">
      <c r="B64" s="341" t="s">
        <v>81</v>
      </c>
      <c r="C64" s="338" t="s">
        <v>60</v>
      </c>
      <c r="D64" s="339"/>
      <c r="E64" s="339"/>
      <c r="F64" s="339"/>
      <c r="G64" s="339"/>
      <c r="H64" s="340"/>
      <c r="I64" s="343" t="s">
        <v>13</v>
      </c>
    </row>
    <row r="65" spans="2:9">
      <c r="B65" s="342"/>
      <c r="C65" s="173" t="s">
        <v>46</v>
      </c>
      <c r="D65" s="174" t="s">
        <v>47</v>
      </c>
      <c r="E65" s="174" t="s">
        <v>48</v>
      </c>
      <c r="F65" s="174" t="s">
        <v>49</v>
      </c>
      <c r="G65" s="174" t="s">
        <v>50</v>
      </c>
      <c r="H65" s="175" t="s">
        <v>51</v>
      </c>
      <c r="I65" s="344"/>
    </row>
    <row r="66" spans="2:9">
      <c r="B66" s="176" t="s">
        <v>90</v>
      </c>
      <c r="C66" s="120">
        <f t="shared" ref="C66:C71" si="98">G46</f>
        <v>-0.26777801223886899</v>
      </c>
      <c r="D66" s="117">
        <f t="shared" ref="D66:H71" si="99">H46</f>
        <v>-0.25045510599565446</v>
      </c>
      <c r="E66" s="117">
        <f t="shared" si="99"/>
        <v>-0.20860887339184797</v>
      </c>
      <c r="F66" s="117">
        <f t="shared" si="99"/>
        <v>-0.27342022576515768</v>
      </c>
      <c r="G66" s="117">
        <f t="shared" si="99"/>
        <v>-0.18056959391164751</v>
      </c>
      <c r="H66" s="123">
        <f>L46</f>
        <v>-0.19398543842988292</v>
      </c>
      <c r="I66" s="172">
        <f t="shared" ref="I66:I71" si="100">O35</f>
        <v>-0.22388785472780459</v>
      </c>
    </row>
    <row r="67" spans="2:9">
      <c r="B67" s="177" t="s">
        <v>91</v>
      </c>
      <c r="C67" s="135">
        <f t="shared" si="98"/>
        <v>-0.1991114036531183</v>
      </c>
      <c r="D67" s="115">
        <f t="shared" si="99"/>
        <v>-0.18837395125848977</v>
      </c>
      <c r="E67" s="115">
        <f t="shared" si="99"/>
        <v>-0.18195926285160036</v>
      </c>
      <c r="F67" s="115">
        <f t="shared" si="99"/>
        <v>-0.3561969439728353</v>
      </c>
      <c r="G67" s="115">
        <f t="shared" si="99"/>
        <v>-0.18924111431316037</v>
      </c>
      <c r="H67" s="136">
        <f t="shared" si="99"/>
        <v>-0.27226090142909487</v>
      </c>
      <c r="I67" s="164">
        <f t="shared" si="100"/>
        <v>-0.22544878563885951</v>
      </c>
    </row>
    <row r="68" spans="2:9">
      <c r="B68" s="178" t="s">
        <v>92</v>
      </c>
      <c r="C68" s="165">
        <f t="shared" si="98"/>
        <v>-0.25110853673151445</v>
      </c>
      <c r="D68" s="166">
        <f t="shared" si="99"/>
        <v>-0.23635125936010892</v>
      </c>
      <c r="E68" s="166">
        <f t="shared" si="99"/>
        <v>-0.20230391481940424</v>
      </c>
      <c r="F68" s="166">
        <f t="shared" si="99"/>
        <v>-0.29454844860461082</v>
      </c>
      <c r="G68" s="166">
        <f t="shared" si="99"/>
        <v>-0.18261896113330911</v>
      </c>
      <c r="H68" s="167">
        <f t="shared" si="99"/>
        <v>-0.21408742295205385</v>
      </c>
      <c r="I68" s="162">
        <f t="shared" si="100"/>
        <v>-0.22426319950601037</v>
      </c>
    </row>
    <row r="69" spans="2:9">
      <c r="B69" s="179" t="s">
        <v>93</v>
      </c>
      <c r="C69" s="165">
        <f t="shared" si="98"/>
        <v>-0.38893453848260751</v>
      </c>
      <c r="D69" s="166">
        <f t="shared" si="99"/>
        <v>-0.44042335268009558</v>
      </c>
      <c r="E69" s="166">
        <f t="shared" si="99"/>
        <v>-0.4857328145265889</v>
      </c>
      <c r="F69" s="166">
        <f t="shared" si="99"/>
        <v>-0.49825230378137908</v>
      </c>
      <c r="G69" s="166">
        <f t="shared" si="99"/>
        <v>-0.45106671181848967</v>
      </c>
      <c r="H69" s="167">
        <f t="shared" si="99"/>
        <v>-0.49858156028368794</v>
      </c>
      <c r="I69" s="162">
        <f t="shared" si="100"/>
        <v>-0.46257429034537223</v>
      </c>
    </row>
    <row r="70" spans="2:9">
      <c r="B70" s="180" t="s">
        <v>94</v>
      </c>
      <c r="C70" s="168">
        <f t="shared" si="98"/>
        <v>-0.14123714642662655</v>
      </c>
      <c r="D70" s="169">
        <f t="shared" si="99"/>
        <v>-0.1785316631871956</v>
      </c>
      <c r="E70" s="169">
        <f t="shared" si="99"/>
        <v>-9.1505227264211064E-2</v>
      </c>
      <c r="F70" s="169">
        <f t="shared" si="99"/>
        <v>-0.1617359364394938</v>
      </c>
      <c r="G70" s="169">
        <f t="shared" si="99"/>
        <v>-6.2728563438454565E-2</v>
      </c>
      <c r="H70" s="170">
        <f t="shared" si="99"/>
        <v>-0.10422808378588055</v>
      </c>
      <c r="I70" s="164">
        <f t="shared" si="100"/>
        <v>-0.11532025239045618</v>
      </c>
    </row>
    <row r="71" spans="2:9">
      <c r="B71" s="179" t="s">
        <v>13</v>
      </c>
      <c r="C71" s="161">
        <f t="shared" si="98"/>
        <v>-0.20225037979332561</v>
      </c>
      <c r="D71" s="162">
        <f t="shared" si="99"/>
        <v>-0.21653880530314318</v>
      </c>
      <c r="E71" s="162">
        <f t="shared" si="99"/>
        <v>-0.16190845616757177</v>
      </c>
      <c r="F71" s="162">
        <f t="shared" si="99"/>
        <v>-0.24216890969377802</v>
      </c>
      <c r="G71" s="162">
        <f t="shared" si="99"/>
        <v>-0.14126918291165491</v>
      </c>
      <c r="H71" s="163">
        <f t="shared" si="99"/>
        <v>-0.17336970693839893</v>
      </c>
      <c r="I71" s="162">
        <f t="shared" si="100"/>
        <v>-0.18202147019131154</v>
      </c>
    </row>
    <row r="74" spans="2:9">
      <c r="B74" s="336" t="s">
        <v>81</v>
      </c>
      <c r="C74" s="338" t="s">
        <v>45</v>
      </c>
      <c r="D74" s="339"/>
      <c r="E74" s="340"/>
      <c r="F74" s="184" t="s">
        <v>60</v>
      </c>
    </row>
    <row r="75" spans="2:9">
      <c r="B75" s="337"/>
      <c r="C75" s="173" t="s">
        <v>66</v>
      </c>
      <c r="D75" s="185" t="s">
        <v>59</v>
      </c>
      <c r="E75" s="175" t="s">
        <v>58</v>
      </c>
      <c r="F75" s="174" t="s">
        <v>61</v>
      </c>
    </row>
    <row r="76" spans="2:9">
      <c r="B76" s="181" t="s">
        <v>90</v>
      </c>
      <c r="C76" s="186">
        <f t="shared" ref="C76:C81" si="101">Q27</f>
        <v>-1.7893786423705205E-2</v>
      </c>
      <c r="D76" s="171">
        <f t="shared" ref="D76:D81" si="102">P27</f>
        <v>-0.19312570908103099</v>
      </c>
      <c r="E76" s="187">
        <f t="shared" ref="E76:E81" si="103">O27</f>
        <v>-7.3674679796941867E-2</v>
      </c>
      <c r="F76" s="171">
        <f t="shared" ref="F76:F81" si="104">O35</f>
        <v>-0.22388785472780459</v>
      </c>
    </row>
    <row r="77" spans="2:9">
      <c r="B77" s="182" t="s">
        <v>91</v>
      </c>
      <c r="C77" s="168">
        <f t="shared" si="101"/>
        <v>-0.14275721603884217</v>
      </c>
      <c r="D77" s="169">
        <f t="shared" si="102"/>
        <v>-0.30962271423065391</v>
      </c>
      <c r="E77" s="170">
        <f t="shared" si="103"/>
        <v>-0.19690652880847159</v>
      </c>
      <c r="F77" s="169">
        <f t="shared" si="104"/>
        <v>-0.22544878563885951</v>
      </c>
    </row>
    <row r="78" spans="2:9">
      <c r="B78" s="178" t="s">
        <v>92</v>
      </c>
      <c r="C78" s="165">
        <f t="shared" si="101"/>
        <v>-5.1128025407950917E-2</v>
      </c>
      <c r="D78" s="166">
        <f t="shared" si="102"/>
        <v>-0.22478238607270862</v>
      </c>
      <c r="E78" s="167">
        <f t="shared" si="103"/>
        <v>-0.1066944204474366</v>
      </c>
      <c r="F78" s="166">
        <f t="shared" si="104"/>
        <v>-0.22426319950601037</v>
      </c>
    </row>
    <row r="79" spans="2:9">
      <c r="B79" s="179" t="s">
        <v>93</v>
      </c>
      <c r="C79" s="165">
        <f t="shared" si="101"/>
        <v>-3.8559897706385349E-2</v>
      </c>
      <c r="D79" s="166">
        <f t="shared" si="102"/>
        <v>-0.37197614991482109</v>
      </c>
      <c r="E79" s="167">
        <f t="shared" si="103"/>
        <v>-0.14502529510961215</v>
      </c>
      <c r="F79" s="166">
        <f t="shared" si="104"/>
        <v>-0.46257429034537223</v>
      </c>
    </row>
    <row r="80" spans="2:9">
      <c r="B80" s="180" t="s">
        <v>94</v>
      </c>
      <c r="C80" s="168">
        <f t="shared" si="101"/>
        <v>-0.15571129531273142</v>
      </c>
      <c r="D80" s="169">
        <f t="shared" si="102"/>
        <v>-0.16270577722789292</v>
      </c>
      <c r="E80" s="170">
        <f t="shared" si="103"/>
        <v>-0.15793411334252594</v>
      </c>
      <c r="F80" s="169">
        <f t="shared" si="104"/>
        <v>-0.11532025239045618</v>
      </c>
    </row>
    <row r="81" spans="2:6">
      <c r="B81" s="179" t="s">
        <v>13</v>
      </c>
      <c r="C81" s="161">
        <f t="shared" si="101"/>
        <v>-0.10755574402231294</v>
      </c>
      <c r="D81" s="162">
        <f t="shared" si="102"/>
        <v>-0.19910305521816318</v>
      </c>
      <c r="E81" s="163">
        <f t="shared" si="103"/>
        <v>-0.13673678771444697</v>
      </c>
      <c r="F81" s="183">
        <f t="shared" si="104"/>
        <v>-0.18202147019131154</v>
      </c>
    </row>
    <row r="83" spans="2:6">
      <c r="B83" t="s">
        <v>154</v>
      </c>
      <c r="C83" t="s">
        <v>147</v>
      </c>
      <c r="D83" t="s">
        <v>146</v>
      </c>
      <c r="E83" t="s">
        <v>148</v>
      </c>
      <c r="F83" t="s">
        <v>149</v>
      </c>
    </row>
    <row r="84" spans="2:6">
      <c r="B84" s="134" t="s">
        <v>153</v>
      </c>
      <c r="C84" s="280">
        <f>O3</f>
        <v>196594</v>
      </c>
      <c r="D84" s="280">
        <f>O11</f>
        <v>182110</v>
      </c>
      <c r="E84" s="280">
        <f>SUM(C11:J11)</f>
        <v>131615</v>
      </c>
      <c r="F84" s="280">
        <f>O19</f>
        <v>102148</v>
      </c>
    </row>
    <row r="85" spans="2:6">
      <c r="B85" s="201" t="s">
        <v>152</v>
      </c>
      <c r="C85" s="279">
        <f t="shared" ref="C85:C88" si="105">O4</f>
        <v>71958</v>
      </c>
      <c r="D85" s="279">
        <f t="shared" ref="D85:D88" si="106">O12</f>
        <v>57789</v>
      </c>
      <c r="E85" s="279">
        <f t="shared" ref="E85:E88" si="107">SUM(C12:J12)</f>
        <v>41668</v>
      </c>
      <c r="F85" s="279">
        <f t="shared" ref="F85:F88" si="108">O20</f>
        <v>32274</v>
      </c>
    </row>
    <row r="86" spans="2:6">
      <c r="B86" s="134" t="s">
        <v>15</v>
      </c>
      <c r="C86" s="272">
        <f t="shared" si="105"/>
        <v>268552</v>
      </c>
      <c r="D86" s="272">
        <f t="shared" si="106"/>
        <v>239899</v>
      </c>
      <c r="E86" s="272">
        <f t="shared" si="107"/>
        <v>173283</v>
      </c>
      <c r="F86" s="272">
        <f t="shared" si="108"/>
        <v>134422</v>
      </c>
    </row>
    <row r="87" spans="2:6">
      <c r="B87" s="114" t="s">
        <v>151</v>
      </c>
      <c r="C87" s="272">
        <f t="shared" si="105"/>
        <v>36766</v>
      </c>
      <c r="D87" s="272">
        <f t="shared" si="106"/>
        <v>31434</v>
      </c>
      <c r="E87" s="272">
        <f t="shared" si="107"/>
        <v>24061</v>
      </c>
      <c r="F87" s="272">
        <f t="shared" si="108"/>
        <v>12931</v>
      </c>
    </row>
    <row r="88" spans="2:6">
      <c r="B88" s="12" t="s">
        <v>150</v>
      </c>
      <c r="C88" s="272">
        <f t="shared" si="105"/>
        <v>366235</v>
      </c>
      <c r="D88" s="272">
        <f t="shared" si="106"/>
        <v>308394</v>
      </c>
      <c r="E88" s="272">
        <f t="shared" si="107"/>
        <v>210943</v>
      </c>
      <c r="F88" s="272">
        <f t="shared" si="108"/>
        <v>186617</v>
      </c>
    </row>
    <row r="89" spans="2:6">
      <c r="B89" s="5"/>
      <c r="C89" s="272">
        <f>C86+C87+C88</f>
        <v>671553</v>
      </c>
      <c r="D89" s="272">
        <f t="shared" ref="D89:F89" si="109">D86+D87+D88</f>
        <v>579727</v>
      </c>
      <c r="E89" s="272">
        <f t="shared" si="109"/>
        <v>408287</v>
      </c>
      <c r="F89" s="272">
        <f t="shared" si="109"/>
        <v>333970</v>
      </c>
    </row>
  </sheetData>
  <mergeCells count="14">
    <mergeCell ref="M44:N44"/>
    <mergeCell ref="P44:P45"/>
    <mergeCell ref="C44:F44"/>
    <mergeCell ref="G44:L44"/>
    <mergeCell ref="B44:B45"/>
    <mergeCell ref="C54:F54"/>
    <mergeCell ref="G54:N54"/>
    <mergeCell ref="O54:Q54"/>
    <mergeCell ref="B54:B55"/>
    <mergeCell ref="B74:B75"/>
    <mergeCell ref="C74:E74"/>
    <mergeCell ref="B64:B65"/>
    <mergeCell ref="C64:H64"/>
    <mergeCell ref="I64:I6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BC59"/>
  <sheetViews>
    <sheetView topLeftCell="F40" workbookViewId="0">
      <selection activeCell="F53" activeCellId="3" sqref="C56:D58 F56:F58 D53 F53"/>
    </sheetView>
  </sheetViews>
  <sheetFormatPr defaultRowHeight="15"/>
  <cols>
    <col min="2" max="2" width="35.42578125" customWidth="1"/>
    <col min="3" max="3" width="11.140625" customWidth="1"/>
    <col min="15" max="15" width="11.42578125" customWidth="1"/>
    <col min="17" max="17" width="9" customWidth="1"/>
  </cols>
  <sheetData>
    <row r="1" spans="2:55">
      <c r="B1" s="4"/>
    </row>
    <row r="2" spans="2:55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41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  <c r="AP2" s="41" t="s">
        <v>0</v>
      </c>
      <c r="AQ2" s="39" t="s">
        <v>1</v>
      </c>
      <c r="AR2" s="39" t="s">
        <v>2</v>
      </c>
      <c r="AS2" s="39" t="s">
        <v>3</v>
      </c>
      <c r="AT2" s="39" t="s">
        <v>4</v>
      </c>
      <c r="AU2" s="39" t="s">
        <v>5</v>
      </c>
      <c r="AV2" s="39" t="s">
        <v>6</v>
      </c>
      <c r="AW2" s="39" t="s">
        <v>7</v>
      </c>
      <c r="AX2" s="39" t="s">
        <v>8</v>
      </c>
      <c r="AY2" s="39" t="s">
        <v>9</v>
      </c>
      <c r="AZ2" s="39" t="s">
        <v>10</v>
      </c>
      <c r="BA2" s="39" t="s">
        <v>11</v>
      </c>
      <c r="BB2" s="41" t="s">
        <v>12</v>
      </c>
      <c r="BC2" s="39" t="s">
        <v>13</v>
      </c>
    </row>
    <row r="3" spans="2:55" s="2" customFormat="1">
      <c r="B3" s="31" t="s">
        <v>14</v>
      </c>
      <c r="C3" s="32">
        <f>oversi.gov.sk!C3+'IS DCOM'!C3</f>
        <v>0</v>
      </c>
      <c r="D3" s="32">
        <f>oversi.gov.sk!D3+'IS DCOM'!D3</f>
        <v>0</v>
      </c>
      <c r="E3" s="32">
        <f>oversi.gov.sk!E3+'IS DCOM'!E3</f>
        <v>0</v>
      </c>
      <c r="F3" s="32">
        <f>oversi.gov.sk!F3+'IS DCOM'!F3</f>
        <v>0</v>
      </c>
      <c r="G3" s="32">
        <f>oversi.gov.sk!G3+'IS DCOM'!G3</f>
        <v>0</v>
      </c>
      <c r="H3" s="32">
        <f>oversi.gov.sk!H3+'IS DCOM'!H3</f>
        <v>0</v>
      </c>
      <c r="I3" s="32">
        <f>oversi.gov.sk!I3+'IS DCOM'!I3</f>
        <v>0</v>
      </c>
      <c r="J3" s="32">
        <f>oversi.gov.sk!J3+'IS DCOM'!J3</f>
        <v>0</v>
      </c>
      <c r="K3" s="32">
        <f>oversi.gov.sk!K3+'IS DCOM'!K3</f>
        <v>0</v>
      </c>
      <c r="L3" s="32">
        <f>oversi.gov.sk!L3+'IS DCOM'!L3</f>
        <v>0</v>
      </c>
      <c r="M3" s="32">
        <f>oversi.gov.sk!M3+'IS DCOM'!M3</f>
        <v>0</v>
      </c>
      <c r="N3" s="33">
        <f>oversi.gov.sk!N3+'IS DCOM'!N3</f>
        <v>0</v>
      </c>
      <c r="O3" s="10">
        <f>SUM(C3:N3)</f>
        <v>0</v>
      </c>
      <c r="P3"/>
      <c r="Q3" s="6" t="e">
        <f t="shared" ref="Q3:Q8" si="1">(D3/C3)-1</f>
        <v>#DIV/0!</v>
      </c>
      <c r="R3" s="6" t="e">
        <f t="shared" ref="R3:AA8" si="2">(E3/D3)-1</f>
        <v>#DIV/0!</v>
      </c>
      <c r="S3" s="6" t="e">
        <f t="shared" si="2"/>
        <v>#DIV/0!</v>
      </c>
      <c r="T3" s="6" t="e">
        <f t="shared" si="2"/>
        <v>#DIV/0!</v>
      </c>
      <c r="U3" s="6" t="e">
        <f t="shared" si="2"/>
        <v>#DIV/0!</v>
      </c>
      <c r="V3" s="6" t="e">
        <f t="shared" si="2"/>
        <v>#DIV/0!</v>
      </c>
      <c r="W3" s="6" t="e">
        <f t="shared" si="2"/>
        <v>#DIV/0!</v>
      </c>
      <c r="X3" s="6" t="e">
        <f t="shared" si="2"/>
        <v>#DIV/0!</v>
      </c>
      <c r="Y3" s="6" t="e">
        <f t="shared" si="2"/>
        <v>#DIV/0!</v>
      </c>
      <c r="Z3" s="6" t="e">
        <f t="shared" si="2"/>
        <v>#DIV/0!</v>
      </c>
      <c r="AA3" s="6" t="e">
        <f t="shared" si="2"/>
        <v>#DIV/0!</v>
      </c>
      <c r="AB3"/>
      <c r="AC3" s="6" t="e">
        <f t="shared" ref="AC3:AC8" si="3">C3/$O3</f>
        <v>#DIV/0!</v>
      </c>
      <c r="AD3" s="6" t="e">
        <f t="shared" ref="AD3:AN8" si="4">D3/$O3</f>
        <v>#DIV/0!</v>
      </c>
      <c r="AE3" s="6" t="e">
        <f t="shared" si="4"/>
        <v>#DIV/0!</v>
      </c>
      <c r="AF3" s="6" t="e">
        <f t="shared" si="4"/>
        <v>#DIV/0!</v>
      </c>
      <c r="AG3" s="6" t="e">
        <f t="shared" si="4"/>
        <v>#DIV/0!</v>
      </c>
      <c r="AH3" s="6" t="e">
        <f t="shared" si="4"/>
        <v>#DIV/0!</v>
      </c>
      <c r="AI3" s="6" t="e">
        <f t="shared" si="4"/>
        <v>#DIV/0!</v>
      </c>
      <c r="AJ3" s="6" t="e">
        <f t="shared" si="4"/>
        <v>#DIV/0!</v>
      </c>
      <c r="AK3" s="6" t="e">
        <f t="shared" si="4"/>
        <v>#DIV/0!</v>
      </c>
      <c r="AL3" s="6" t="e">
        <f t="shared" si="4"/>
        <v>#DIV/0!</v>
      </c>
      <c r="AM3" s="6" t="e">
        <f t="shared" si="4"/>
        <v>#DIV/0!</v>
      </c>
      <c r="AN3" s="6" t="e">
        <f t="shared" si="4"/>
        <v>#DIV/0!</v>
      </c>
      <c r="AP3" s="31" t="s">
        <v>14</v>
      </c>
      <c r="AQ3" s="32">
        <f>C3</f>
        <v>0</v>
      </c>
      <c r="AR3" s="32">
        <f>D3+AQ3</f>
        <v>0</v>
      </c>
      <c r="AS3" s="32">
        <f t="shared" ref="AS3:BB4" si="5">E3+AR3</f>
        <v>0</v>
      </c>
      <c r="AT3" s="32">
        <f t="shared" si="5"/>
        <v>0</v>
      </c>
      <c r="AU3" s="32">
        <f t="shared" si="5"/>
        <v>0</v>
      </c>
      <c r="AV3" s="32">
        <f t="shared" si="5"/>
        <v>0</v>
      </c>
      <c r="AW3" s="32">
        <f t="shared" si="5"/>
        <v>0</v>
      </c>
      <c r="AX3" s="32">
        <f t="shared" si="5"/>
        <v>0</v>
      </c>
      <c r="AY3" s="32">
        <f t="shared" si="5"/>
        <v>0</v>
      </c>
      <c r="AZ3" s="32">
        <f t="shared" si="5"/>
        <v>0</v>
      </c>
      <c r="BA3" s="32">
        <f t="shared" si="5"/>
        <v>0</v>
      </c>
      <c r="BB3" s="33">
        <f t="shared" si="5"/>
        <v>0</v>
      </c>
      <c r="BC3" s="10">
        <f>BB3</f>
        <v>0</v>
      </c>
    </row>
    <row r="4" spans="2:55">
      <c r="B4" s="17" t="s">
        <v>15</v>
      </c>
      <c r="C4" s="32">
        <f>oversi.gov.sk!C4+'IS DCOM'!C4</f>
        <v>241</v>
      </c>
      <c r="D4" s="32">
        <f>oversi.gov.sk!D4+'IS DCOM'!D4</f>
        <v>896</v>
      </c>
      <c r="E4" s="32">
        <f>oversi.gov.sk!E4+'IS DCOM'!E4</f>
        <v>3013</v>
      </c>
      <c r="F4" s="32">
        <f>oversi.gov.sk!F4+'IS DCOM'!F4</f>
        <v>2737</v>
      </c>
      <c r="G4" s="32">
        <f>oversi.gov.sk!G4+'IS DCOM'!G4</f>
        <v>2895</v>
      </c>
      <c r="H4" s="32">
        <f>oversi.gov.sk!H4+'IS DCOM'!H4</f>
        <v>1676</v>
      </c>
      <c r="I4" s="32">
        <f>oversi.gov.sk!I4+'IS DCOM'!I4</f>
        <v>1417</v>
      </c>
      <c r="J4" s="32">
        <f>oversi.gov.sk!J4+'IS DCOM'!J4</f>
        <v>1528</v>
      </c>
      <c r="K4" s="32">
        <f>oversi.gov.sk!K4+'IS DCOM'!K4</f>
        <v>1723</v>
      </c>
      <c r="L4" s="32">
        <f>oversi.gov.sk!L4+'IS DCOM'!L4</f>
        <v>2348</v>
      </c>
      <c r="M4" s="32">
        <f>oversi.gov.sk!M4+'IS DCOM'!M4</f>
        <v>2450</v>
      </c>
      <c r="N4" s="33">
        <f>oversi.gov.sk!N4+'IS DCOM'!N4</f>
        <v>1791</v>
      </c>
      <c r="O4" s="10">
        <f>SUM(C4:N4)</f>
        <v>22715</v>
      </c>
      <c r="Q4" s="6">
        <f t="shared" si="1"/>
        <v>2.7178423236514524</v>
      </c>
      <c r="R4" s="6">
        <f t="shared" si="2"/>
        <v>2.3627232142857144</v>
      </c>
      <c r="S4" s="6">
        <f t="shared" si="2"/>
        <v>-9.1603053435114545E-2</v>
      </c>
      <c r="T4" s="6">
        <f t="shared" si="2"/>
        <v>5.7727438801607578E-2</v>
      </c>
      <c r="U4" s="6">
        <f t="shared" si="2"/>
        <v>-0.42107081174438687</v>
      </c>
      <c r="V4" s="6">
        <f t="shared" si="2"/>
        <v>-0.15453460620525061</v>
      </c>
      <c r="W4" s="6">
        <f t="shared" si="2"/>
        <v>7.8334509527170137E-2</v>
      </c>
      <c r="X4" s="6">
        <f t="shared" si="2"/>
        <v>0.1276178010471205</v>
      </c>
      <c r="Y4" s="6">
        <f t="shared" si="2"/>
        <v>0.36273940800928606</v>
      </c>
      <c r="Z4" s="6">
        <f t="shared" si="2"/>
        <v>4.3441226575809289E-2</v>
      </c>
      <c r="AA4" s="6">
        <f t="shared" si="2"/>
        <v>-0.2689795918367347</v>
      </c>
      <c r="AC4" s="6">
        <f t="shared" si="3"/>
        <v>1.0609729253797051E-2</v>
      </c>
      <c r="AD4" s="6">
        <f t="shared" si="4"/>
        <v>3.9445300462249616E-2</v>
      </c>
      <c r="AE4" s="6">
        <f t="shared" si="4"/>
        <v>0.13264362755888179</v>
      </c>
      <c r="AF4" s="6">
        <f t="shared" si="4"/>
        <v>0.12049306625577812</v>
      </c>
      <c r="AG4" s="6">
        <f t="shared" si="4"/>
        <v>0.12744882236407659</v>
      </c>
      <c r="AH4" s="6">
        <f t="shared" si="4"/>
        <v>7.3783843275368702E-2</v>
      </c>
      <c r="AI4" s="6">
        <f t="shared" si="4"/>
        <v>6.2381686110499671E-2</v>
      </c>
      <c r="AJ4" s="6">
        <f t="shared" si="4"/>
        <v>6.7268324895443543E-2</v>
      </c>
      <c r="AK4" s="6">
        <f t="shared" si="4"/>
        <v>7.5852960598723304E-2</v>
      </c>
      <c r="AL4" s="6">
        <f t="shared" si="4"/>
        <v>0.10336781862205591</v>
      </c>
      <c r="AM4" s="6">
        <f t="shared" si="4"/>
        <v>0.10785824345146379</v>
      </c>
      <c r="AN4" s="6">
        <f t="shared" si="4"/>
        <v>7.8846577151661892E-2</v>
      </c>
      <c r="AP4" s="17" t="s">
        <v>15</v>
      </c>
      <c r="AQ4" s="32">
        <f>C4</f>
        <v>241</v>
      </c>
      <c r="AR4" s="32">
        <f>D4+AQ4</f>
        <v>1137</v>
      </c>
      <c r="AS4" s="32">
        <f t="shared" si="5"/>
        <v>4150</v>
      </c>
      <c r="AT4" s="32">
        <f t="shared" si="5"/>
        <v>6887</v>
      </c>
      <c r="AU4" s="32">
        <f t="shared" si="5"/>
        <v>9782</v>
      </c>
      <c r="AV4" s="32">
        <f t="shared" si="5"/>
        <v>11458</v>
      </c>
      <c r="AW4" s="32">
        <f t="shared" si="5"/>
        <v>12875</v>
      </c>
      <c r="AX4" s="32">
        <f t="shared" si="5"/>
        <v>14403</v>
      </c>
      <c r="AY4" s="32">
        <f t="shared" si="5"/>
        <v>16126</v>
      </c>
      <c r="AZ4" s="32">
        <f t="shared" si="5"/>
        <v>18474</v>
      </c>
      <c r="BA4" s="32">
        <f t="shared" si="5"/>
        <v>20924</v>
      </c>
      <c r="BB4" s="33">
        <f t="shared" si="5"/>
        <v>22715</v>
      </c>
      <c r="BC4" s="10">
        <f>BB4</f>
        <v>22715</v>
      </c>
    </row>
    <row r="5" spans="2:55">
      <c r="B5" s="18" t="s">
        <v>16</v>
      </c>
      <c r="C5" s="32">
        <f>oversi.gov.sk!C5+'IS DCOM'!C5</f>
        <v>0</v>
      </c>
      <c r="D5" s="32">
        <f>oversi.gov.sk!D5+'IS DCOM'!D5</f>
        <v>0</v>
      </c>
      <c r="E5" s="32">
        <f>oversi.gov.sk!E5+'IS DCOM'!E5</f>
        <v>0</v>
      </c>
      <c r="F5" s="32">
        <f>oversi.gov.sk!F5+'IS DCOM'!F5</f>
        <v>0</v>
      </c>
      <c r="G5" s="32">
        <f>oversi.gov.sk!G5+'IS DCOM'!G5</f>
        <v>0</v>
      </c>
      <c r="H5" s="32">
        <f>oversi.gov.sk!H5+'IS DCOM'!H5</f>
        <v>0</v>
      </c>
      <c r="I5" s="32">
        <f>oversi.gov.sk!I5+'IS DCOM'!I5</f>
        <v>0</v>
      </c>
      <c r="J5" s="32">
        <f>oversi.gov.sk!J5+'IS DCOM'!J5</f>
        <v>0</v>
      </c>
      <c r="K5" s="32">
        <f>oversi.gov.sk!K5+'IS DCOM'!K5</f>
        <v>0</v>
      </c>
      <c r="L5" s="32">
        <f>oversi.gov.sk!L5+'IS DCOM'!L5</f>
        <v>0</v>
      </c>
      <c r="M5" s="32">
        <f>oversi.gov.sk!M5+'IS DCOM'!M5</f>
        <v>0</v>
      </c>
      <c r="N5" s="33">
        <f>oversi.gov.sk!N5+'IS DCOM'!N5</f>
        <v>0</v>
      </c>
      <c r="O5" s="10">
        <f>SUM(C5:N5)</f>
        <v>0</v>
      </c>
      <c r="Q5" s="6" t="e">
        <f t="shared" si="1"/>
        <v>#DIV/0!</v>
      </c>
      <c r="R5" s="6" t="e">
        <f t="shared" si="2"/>
        <v>#DIV/0!</v>
      </c>
      <c r="S5" s="6" t="e">
        <f t="shared" si="2"/>
        <v>#DIV/0!</v>
      </c>
      <c r="T5" s="6" t="e">
        <f t="shared" si="2"/>
        <v>#DIV/0!</v>
      </c>
      <c r="U5" s="6" t="e">
        <f t="shared" si="2"/>
        <v>#DIV/0!</v>
      </c>
      <c r="V5" s="6" t="e">
        <f t="shared" si="2"/>
        <v>#DIV/0!</v>
      </c>
      <c r="W5" s="6" t="e">
        <f t="shared" si="2"/>
        <v>#DIV/0!</v>
      </c>
      <c r="X5" s="6" t="e">
        <f t="shared" si="2"/>
        <v>#DIV/0!</v>
      </c>
      <c r="Y5" s="6" t="e">
        <f t="shared" si="2"/>
        <v>#DIV/0!</v>
      </c>
      <c r="Z5" s="6" t="e">
        <f t="shared" si="2"/>
        <v>#DIV/0!</v>
      </c>
      <c r="AA5" s="6" t="e">
        <f t="shared" si="2"/>
        <v>#DIV/0!</v>
      </c>
      <c r="AC5" s="6" t="e">
        <f t="shared" si="3"/>
        <v>#DIV/0!</v>
      </c>
      <c r="AD5" s="6" t="e">
        <f t="shared" si="4"/>
        <v>#DIV/0!</v>
      </c>
      <c r="AE5" s="6" t="e">
        <f t="shared" si="4"/>
        <v>#DIV/0!</v>
      </c>
      <c r="AF5" s="6" t="e">
        <f t="shared" si="4"/>
        <v>#DIV/0!</v>
      </c>
      <c r="AG5" s="6" t="e">
        <f t="shared" si="4"/>
        <v>#DIV/0!</v>
      </c>
      <c r="AH5" s="6" t="e">
        <f t="shared" si="4"/>
        <v>#DIV/0!</v>
      </c>
      <c r="AI5" s="6" t="e">
        <f t="shared" si="4"/>
        <v>#DIV/0!</v>
      </c>
      <c r="AJ5" s="6" t="e">
        <f t="shared" si="4"/>
        <v>#DIV/0!</v>
      </c>
      <c r="AK5" s="6" t="e">
        <f t="shared" si="4"/>
        <v>#DIV/0!</v>
      </c>
      <c r="AL5" s="6" t="e">
        <f t="shared" si="4"/>
        <v>#DIV/0!</v>
      </c>
      <c r="AM5" s="6" t="e">
        <f t="shared" si="4"/>
        <v>#DIV/0!</v>
      </c>
      <c r="AN5" s="6" t="e">
        <f t="shared" si="4"/>
        <v>#DIV/0!</v>
      </c>
      <c r="AP5" s="18" t="s">
        <v>16</v>
      </c>
      <c r="AQ5" s="32">
        <f t="shared" ref="AQ5:AQ7" si="6">C5</f>
        <v>0</v>
      </c>
      <c r="AR5" s="32">
        <f t="shared" ref="AR5:AR7" si="7">D5+AQ5</f>
        <v>0</v>
      </c>
      <c r="AS5" s="32">
        <f t="shared" ref="AS5:AS7" si="8">E5+AR5</f>
        <v>0</v>
      </c>
      <c r="AT5" s="32">
        <f t="shared" ref="AT5:AT7" si="9">F5+AS5</f>
        <v>0</v>
      </c>
      <c r="AU5" s="32">
        <f t="shared" ref="AU5:AU7" si="10">G5+AT5</f>
        <v>0</v>
      </c>
      <c r="AV5" s="32">
        <f t="shared" ref="AV5:AV7" si="11">H5+AU5</f>
        <v>0</v>
      </c>
      <c r="AW5" s="32">
        <f t="shared" ref="AW5:AW7" si="12">I5+AV5</f>
        <v>0</v>
      </c>
      <c r="AX5" s="32">
        <f t="shared" ref="AX5:AX7" si="13">J5+AW5</f>
        <v>0</v>
      </c>
      <c r="AY5" s="32">
        <f t="shared" ref="AY5:AY7" si="14">K5+AX5</f>
        <v>0</v>
      </c>
      <c r="AZ5" s="32">
        <f t="shared" ref="AZ5:AZ7" si="15">L5+AY5</f>
        <v>0</v>
      </c>
      <c r="BA5" s="32">
        <f t="shared" ref="BA5:BA7" si="16">M5+AZ5</f>
        <v>0</v>
      </c>
      <c r="BB5" s="33">
        <f t="shared" ref="BB5:BB7" si="17">N5+BA5</f>
        <v>0</v>
      </c>
      <c r="BC5" s="10">
        <f t="shared" ref="BC5:BC7" si="18">BB5</f>
        <v>0</v>
      </c>
    </row>
    <row r="6" spans="2:55">
      <c r="B6" s="18" t="s">
        <v>17</v>
      </c>
      <c r="C6" s="32">
        <f>oversi.gov.sk!C6+'IS DCOM'!C6</f>
        <v>0</v>
      </c>
      <c r="D6" s="32">
        <f>oversi.gov.sk!D6+'IS DCOM'!D6</f>
        <v>0</v>
      </c>
      <c r="E6" s="32">
        <f>oversi.gov.sk!E6+'IS DCOM'!E6</f>
        <v>0</v>
      </c>
      <c r="F6" s="32">
        <f>oversi.gov.sk!F6+'IS DCOM'!F6</f>
        <v>0</v>
      </c>
      <c r="G6" s="32">
        <f>oversi.gov.sk!G6+'IS DCOM'!G6</f>
        <v>0</v>
      </c>
      <c r="H6" s="32">
        <f>oversi.gov.sk!H6+'IS DCOM'!H6</f>
        <v>0</v>
      </c>
      <c r="I6" s="32">
        <f>oversi.gov.sk!I6+'IS DCOM'!I6</f>
        <v>0</v>
      </c>
      <c r="J6" s="32">
        <f>oversi.gov.sk!J6+'IS DCOM'!J6</f>
        <v>0</v>
      </c>
      <c r="K6" s="32">
        <f>oversi.gov.sk!K6+'IS DCOM'!K6</f>
        <v>0</v>
      </c>
      <c r="L6" s="32">
        <f>oversi.gov.sk!L6+'IS DCOM'!L6</f>
        <v>0</v>
      </c>
      <c r="M6" s="32">
        <f>oversi.gov.sk!M6+'IS DCOM'!M6</f>
        <v>0</v>
      </c>
      <c r="N6" s="33">
        <f>oversi.gov.sk!N6+'IS DCOM'!N6</f>
        <v>0</v>
      </c>
      <c r="O6" s="10">
        <f>SUM(C6:N6)</f>
        <v>0</v>
      </c>
      <c r="Q6" s="6" t="e">
        <f t="shared" si="1"/>
        <v>#DIV/0!</v>
      </c>
      <c r="R6" s="6" t="e">
        <f t="shared" si="2"/>
        <v>#DIV/0!</v>
      </c>
      <c r="S6" s="6" t="e">
        <f t="shared" si="2"/>
        <v>#DIV/0!</v>
      </c>
      <c r="T6" s="6" t="e">
        <f t="shared" si="2"/>
        <v>#DIV/0!</v>
      </c>
      <c r="U6" s="6" t="e">
        <f t="shared" si="2"/>
        <v>#DIV/0!</v>
      </c>
      <c r="V6" s="6" t="e">
        <f t="shared" si="2"/>
        <v>#DIV/0!</v>
      </c>
      <c r="W6" s="6" t="e">
        <f t="shared" si="2"/>
        <v>#DIV/0!</v>
      </c>
      <c r="X6" s="6" t="e">
        <f t="shared" si="2"/>
        <v>#DIV/0!</v>
      </c>
      <c r="Y6" s="6" t="e">
        <f t="shared" si="2"/>
        <v>#DIV/0!</v>
      </c>
      <c r="Z6" s="6" t="e">
        <f t="shared" si="2"/>
        <v>#DIV/0!</v>
      </c>
      <c r="AA6" s="6" t="e">
        <f t="shared" si="2"/>
        <v>#DIV/0!</v>
      </c>
      <c r="AC6" s="6" t="e">
        <f t="shared" si="3"/>
        <v>#DIV/0!</v>
      </c>
      <c r="AD6" s="6" t="e">
        <f t="shared" si="4"/>
        <v>#DIV/0!</v>
      </c>
      <c r="AE6" s="6" t="e">
        <f t="shared" si="4"/>
        <v>#DIV/0!</v>
      </c>
      <c r="AF6" s="6" t="e">
        <f t="shared" si="4"/>
        <v>#DIV/0!</v>
      </c>
      <c r="AG6" s="6" t="e">
        <f t="shared" si="4"/>
        <v>#DIV/0!</v>
      </c>
      <c r="AH6" s="6" t="e">
        <f t="shared" si="4"/>
        <v>#DIV/0!</v>
      </c>
      <c r="AI6" s="6" t="e">
        <f t="shared" si="4"/>
        <v>#DIV/0!</v>
      </c>
      <c r="AJ6" s="6" t="e">
        <f t="shared" si="4"/>
        <v>#DIV/0!</v>
      </c>
      <c r="AK6" s="6" t="e">
        <f t="shared" si="4"/>
        <v>#DIV/0!</v>
      </c>
      <c r="AL6" s="6" t="e">
        <f t="shared" si="4"/>
        <v>#DIV/0!</v>
      </c>
      <c r="AM6" s="6" t="e">
        <f t="shared" si="4"/>
        <v>#DIV/0!</v>
      </c>
      <c r="AN6" s="6" t="e">
        <f t="shared" si="4"/>
        <v>#DIV/0!</v>
      </c>
      <c r="AP6" s="18" t="s">
        <v>17</v>
      </c>
      <c r="AQ6" s="32">
        <f t="shared" si="6"/>
        <v>0</v>
      </c>
      <c r="AR6" s="32">
        <f t="shared" si="7"/>
        <v>0</v>
      </c>
      <c r="AS6" s="32">
        <f t="shared" si="8"/>
        <v>0</v>
      </c>
      <c r="AT6" s="32">
        <f t="shared" si="9"/>
        <v>0</v>
      </c>
      <c r="AU6" s="32">
        <f t="shared" si="10"/>
        <v>0</v>
      </c>
      <c r="AV6" s="32">
        <f t="shared" si="11"/>
        <v>0</v>
      </c>
      <c r="AW6" s="32">
        <f t="shared" si="12"/>
        <v>0</v>
      </c>
      <c r="AX6" s="32">
        <f t="shared" si="13"/>
        <v>0</v>
      </c>
      <c r="AY6" s="32">
        <f t="shared" si="14"/>
        <v>0</v>
      </c>
      <c r="AZ6" s="32">
        <f t="shared" si="15"/>
        <v>0</v>
      </c>
      <c r="BA6" s="32">
        <f t="shared" si="16"/>
        <v>0</v>
      </c>
      <c r="BB6" s="33">
        <f t="shared" si="17"/>
        <v>0</v>
      </c>
      <c r="BC6" s="10">
        <f t="shared" si="18"/>
        <v>0</v>
      </c>
    </row>
    <row r="7" spans="2:55">
      <c r="B7" s="19" t="s">
        <v>18</v>
      </c>
      <c r="C7" s="87">
        <f>oversi.gov.sk!C7+'IS DCOM'!C7</f>
        <v>0</v>
      </c>
      <c r="D7" s="88">
        <f>oversi.gov.sk!D7+'IS DCOM'!D7</f>
        <v>0</v>
      </c>
      <c r="E7" s="88">
        <f>oversi.gov.sk!E7+'IS DCOM'!E7</f>
        <v>0</v>
      </c>
      <c r="F7" s="88">
        <f>oversi.gov.sk!F7+'IS DCOM'!F7</f>
        <v>0</v>
      </c>
      <c r="G7" s="88">
        <f>oversi.gov.sk!G7+'IS DCOM'!G7</f>
        <v>0</v>
      </c>
      <c r="H7" s="88">
        <f>oversi.gov.sk!H7+'IS DCOM'!H7</f>
        <v>0</v>
      </c>
      <c r="I7" s="88">
        <f>oversi.gov.sk!I7+'IS DCOM'!I7</f>
        <v>0</v>
      </c>
      <c r="J7" s="88">
        <f>oversi.gov.sk!J7+'IS DCOM'!J7</f>
        <v>0</v>
      </c>
      <c r="K7" s="88">
        <f>oversi.gov.sk!K7+'IS DCOM'!K7</f>
        <v>0</v>
      </c>
      <c r="L7" s="88">
        <f>oversi.gov.sk!L7+'IS DCOM'!L7</f>
        <v>0</v>
      </c>
      <c r="M7" s="88">
        <f>oversi.gov.sk!M7+'IS DCOM'!M7</f>
        <v>0</v>
      </c>
      <c r="N7" s="89">
        <f>oversi.gov.sk!N7+'IS DCOM'!N7</f>
        <v>0</v>
      </c>
      <c r="O7" s="15">
        <f>SUM(C7:N7)</f>
        <v>0</v>
      </c>
      <c r="Q7" s="16" t="e">
        <f t="shared" si="1"/>
        <v>#DIV/0!</v>
      </c>
      <c r="R7" s="16" t="e">
        <f t="shared" si="2"/>
        <v>#DIV/0!</v>
      </c>
      <c r="S7" s="16" t="e">
        <f t="shared" si="2"/>
        <v>#DIV/0!</v>
      </c>
      <c r="T7" s="16" t="e">
        <f t="shared" si="2"/>
        <v>#DIV/0!</v>
      </c>
      <c r="U7" s="16" t="e">
        <f t="shared" si="2"/>
        <v>#DIV/0!</v>
      </c>
      <c r="V7" s="16" t="e">
        <f t="shared" si="2"/>
        <v>#DIV/0!</v>
      </c>
      <c r="W7" s="16" t="e">
        <f t="shared" si="2"/>
        <v>#DIV/0!</v>
      </c>
      <c r="X7" s="16" t="e">
        <f t="shared" si="2"/>
        <v>#DIV/0!</v>
      </c>
      <c r="Y7" s="16" t="e">
        <f t="shared" si="2"/>
        <v>#DIV/0!</v>
      </c>
      <c r="Z7" s="16" t="e">
        <f t="shared" si="2"/>
        <v>#DIV/0!</v>
      </c>
      <c r="AA7" s="16" t="e">
        <f t="shared" si="2"/>
        <v>#DIV/0!</v>
      </c>
      <c r="AC7" s="16" t="e">
        <f t="shared" si="3"/>
        <v>#DIV/0!</v>
      </c>
      <c r="AD7" s="16" t="e">
        <f t="shared" si="4"/>
        <v>#DIV/0!</v>
      </c>
      <c r="AE7" s="16" t="e">
        <f t="shared" si="4"/>
        <v>#DIV/0!</v>
      </c>
      <c r="AF7" s="16" t="e">
        <f t="shared" si="4"/>
        <v>#DIV/0!</v>
      </c>
      <c r="AG7" s="16" t="e">
        <f t="shared" si="4"/>
        <v>#DIV/0!</v>
      </c>
      <c r="AH7" s="16" t="e">
        <f t="shared" si="4"/>
        <v>#DIV/0!</v>
      </c>
      <c r="AI7" s="16" t="e">
        <f t="shared" si="4"/>
        <v>#DIV/0!</v>
      </c>
      <c r="AJ7" s="16" t="e">
        <f t="shared" si="4"/>
        <v>#DIV/0!</v>
      </c>
      <c r="AK7" s="16" t="e">
        <f t="shared" si="4"/>
        <v>#DIV/0!</v>
      </c>
      <c r="AL7" s="16" t="e">
        <f t="shared" si="4"/>
        <v>#DIV/0!</v>
      </c>
      <c r="AM7" s="16" t="e">
        <f t="shared" si="4"/>
        <v>#DIV/0!</v>
      </c>
      <c r="AN7" s="16" t="e">
        <f t="shared" si="4"/>
        <v>#DIV/0!</v>
      </c>
      <c r="AP7" s="19" t="s">
        <v>18</v>
      </c>
      <c r="AQ7" s="32">
        <f t="shared" si="6"/>
        <v>0</v>
      </c>
      <c r="AR7" s="32">
        <f t="shared" si="7"/>
        <v>0</v>
      </c>
      <c r="AS7" s="32">
        <f t="shared" si="8"/>
        <v>0</v>
      </c>
      <c r="AT7" s="32">
        <f t="shared" si="9"/>
        <v>0</v>
      </c>
      <c r="AU7" s="32">
        <f t="shared" si="10"/>
        <v>0</v>
      </c>
      <c r="AV7" s="32">
        <f t="shared" si="11"/>
        <v>0</v>
      </c>
      <c r="AW7" s="32">
        <f t="shared" si="12"/>
        <v>0</v>
      </c>
      <c r="AX7" s="32">
        <f t="shared" si="13"/>
        <v>0</v>
      </c>
      <c r="AY7" s="32">
        <f t="shared" si="14"/>
        <v>0</v>
      </c>
      <c r="AZ7" s="32">
        <f t="shared" si="15"/>
        <v>0</v>
      </c>
      <c r="BA7" s="32">
        <f t="shared" si="16"/>
        <v>0</v>
      </c>
      <c r="BB7" s="33">
        <f t="shared" si="17"/>
        <v>0</v>
      </c>
      <c r="BC7" s="15">
        <f t="shared" si="18"/>
        <v>0</v>
      </c>
    </row>
    <row r="8" spans="2:55">
      <c r="B8" s="42"/>
      <c r="C8" s="43">
        <f>SUM(C3:C7)</f>
        <v>241</v>
      </c>
      <c r="D8" s="43">
        <f t="shared" ref="D8:N8" si="19">SUM(D3:D7)</f>
        <v>896</v>
      </c>
      <c r="E8" s="43">
        <f t="shared" si="19"/>
        <v>3013</v>
      </c>
      <c r="F8" s="43">
        <f t="shared" si="19"/>
        <v>2737</v>
      </c>
      <c r="G8" s="43">
        <f t="shared" si="19"/>
        <v>2895</v>
      </c>
      <c r="H8" s="43">
        <f t="shared" si="19"/>
        <v>1676</v>
      </c>
      <c r="I8" s="43">
        <f t="shared" si="19"/>
        <v>1417</v>
      </c>
      <c r="J8" s="43">
        <f t="shared" si="19"/>
        <v>1528</v>
      </c>
      <c r="K8" s="43">
        <f t="shared" si="19"/>
        <v>1723</v>
      </c>
      <c r="L8" s="43">
        <f t="shared" si="19"/>
        <v>2348</v>
      </c>
      <c r="M8" s="43">
        <f t="shared" si="19"/>
        <v>2450</v>
      </c>
      <c r="N8" s="76">
        <f t="shared" si="19"/>
        <v>1791</v>
      </c>
      <c r="O8" s="43">
        <f>SUM(O4:O7)</f>
        <v>22715</v>
      </c>
      <c r="Q8" s="16">
        <f t="shared" si="1"/>
        <v>2.7178423236514524</v>
      </c>
      <c r="R8" s="16">
        <f t="shared" si="2"/>
        <v>2.3627232142857144</v>
      </c>
      <c r="S8" s="16">
        <f t="shared" si="2"/>
        <v>-9.1603053435114545E-2</v>
      </c>
      <c r="T8" s="16">
        <f t="shared" si="2"/>
        <v>5.7727438801607578E-2</v>
      </c>
      <c r="U8" s="16">
        <f t="shared" si="2"/>
        <v>-0.42107081174438687</v>
      </c>
      <c r="V8" s="16">
        <f t="shared" si="2"/>
        <v>-0.15453460620525061</v>
      </c>
      <c r="W8" s="16">
        <f t="shared" si="2"/>
        <v>7.8334509527170137E-2</v>
      </c>
      <c r="X8" s="16">
        <f t="shared" si="2"/>
        <v>0.1276178010471205</v>
      </c>
      <c r="Y8" s="16">
        <f t="shared" si="2"/>
        <v>0.36273940800928606</v>
      </c>
      <c r="Z8" s="16">
        <f t="shared" si="2"/>
        <v>4.3441226575809289E-2</v>
      </c>
      <c r="AA8" s="16">
        <f t="shared" si="2"/>
        <v>-0.2689795918367347</v>
      </c>
      <c r="AC8" s="16">
        <f t="shared" si="3"/>
        <v>1.0609729253797051E-2</v>
      </c>
      <c r="AD8" s="16">
        <f t="shared" si="4"/>
        <v>3.9445300462249616E-2</v>
      </c>
      <c r="AE8" s="16">
        <f t="shared" si="4"/>
        <v>0.13264362755888179</v>
      </c>
      <c r="AF8" s="16">
        <f t="shared" si="4"/>
        <v>0.12049306625577812</v>
      </c>
      <c r="AG8" s="16">
        <f t="shared" si="4"/>
        <v>0.12744882236407659</v>
      </c>
      <c r="AH8" s="16">
        <f t="shared" si="4"/>
        <v>7.3783843275368702E-2</v>
      </c>
      <c r="AI8" s="16">
        <f t="shared" si="4"/>
        <v>6.2381686110499671E-2</v>
      </c>
      <c r="AJ8" s="16">
        <f t="shared" si="4"/>
        <v>6.7268324895443543E-2</v>
      </c>
      <c r="AK8" s="16">
        <f t="shared" si="4"/>
        <v>7.5852960598723304E-2</v>
      </c>
      <c r="AL8" s="16">
        <f t="shared" si="4"/>
        <v>0.10336781862205591</v>
      </c>
      <c r="AM8" s="16">
        <f t="shared" si="4"/>
        <v>0.10785824345146379</v>
      </c>
      <c r="AN8" s="16">
        <f t="shared" si="4"/>
        <v>7.8846577151661892E-2</v>
      </c>
      <c r="AP8" s="42"/>
      <c r="AQ8" s="43">
        <f t="shared" ref="AQ8:BB8" si="20">SUM(AQ3:AQ7)</f>
        <v>241</v>
      </c>
      <c r="AR8" s="43">
        <f t="shared" si="20"/>
        <v>1137</v>
      </c>
      <c r="AS8" s="43">
        <f t="shared" si="20"/>
        <v>4150</v>
      </c>
      <c r="AT8" s="43">
        <f t="shared" si="20"/>
        <v>6887</v>
      </c>
      <c r="AU8" s="43">
        <f t="shared" si="20"/>
        <v>9782</v>
      </c>
      <c r="AV8" s="43">
        <f t="shared" si="20"/>
        <v>11458</v>
      </c>
      <c r="AW8" s="43">
        <f t="shared" si="20"/>
        <v>12875</v>
      </c>
      <c r="AX8" s="43">
        <f t="shared" si="20"/>
        <v>14403</v>
      </c>
      <c r="AY8" s="43">
        <f t="shared" si="20"/>
        <v>16126</v>
      </c>
      <c r="AZ8" s="43">
        <f t="shared" si="20"/>
        <v>18474</v>
      </c>
      <c r="BA8" s="43">
        <f t="shared" si="20"/>
        <v>20924</v>
      </c>
      <c r="BB8" s="43">
        <f t="shared" si="20"/>
        <v>22715</v>
      </c>
      <c r="BC8" s="43">
        <f t="shared" ref="BC8" si="21">SUM(BC5:BC7)</f>
        <v>0</v>
      </c>
    </row>
    <row r="9" spans="2:55">
      <c r="B9" s="4"/>
      <c r="R9" s="1"/>
      <c r="AP9" s="4"/>
    </row>
    <row r="10" spans="2:55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95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>CONCATENATE(LEFT(D10,2),"/",LEFT(C10,2))</f>
        <v>02/01</v>
      </c>
      <c r="R10" s="46" t="str">
        <f t="shared" ref="R10:AA10" si="22">CONCATENATE(LEFT(E10,2),"/",LEFT(D10,2))</f>
        <v>03/02</v>
      </c>
      <c r="S10" s="46" t="str">
        <f t="shared" si="22"/>
        <v>04/03</v>
      </c>
      <c r="T10" s="46" t="str">
        <f t="shared" si="22"/>
        <v>05/04</v>
      </c>
      <c r="U10" s="46" t="str">
        <f t="shared" si="22"/>
        <v>06/05</v>
      </c>
      <c r="V10" s="46" t="str">
        <f t="shared" si="22"/>
        <v>07/06</v>
      </c>
      <c r="W10" s="46" t="str">
        <f t="shared" si="22"/>
        <v>08/07</v>
      </c>
      <c r="X10" s="46" t="str">
        <f t="shared" si="22"/>
        <v>09/08</v>
      </c>
      <c r="Y10" s="46" t="str">
        <f t="shared" si="22"/>
        <v>10/09</v>
      </c>
      <c r="Z10" s="46" t="str">
        <f t="shared" si="22"/>
        <v>11/10</v>
      </c>
      <c r="AA10" s="46" t="str">
        <f t="shared" si="22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  <c r="AP10" s="41" t="s">
        <v>19</v>
      </c>
      <c r="AQ10" s="11" t="s">
        <v>20</v>
      </c>
      <c r="AR10" s="11" t="s">
        <v>21</v>
      </c>
      <c r="AS10" s="11" t="s">
        <v>22</v>
      </c>
      <c r="AT10" s="11" t="s">
        <v>23</v>
      </c>
      <c r="AU10" s="11" t="s">
        <v>24</v>
      </c>
      <c r="AV10" s="11" t="s">
        <v>25</v>
      </c>
      <c r="AW10" s="11" t="s">
        <v>26</v>
      </c>
      <c r="AX10" s="95" t="s">
        <v>27</v>
      </c>
      <c r="AY10" s="24" t="s">
        <v>28</v>
      </c>
      <c r="AZ10" s="24" t="s">
        <v>29</v>
      </c>
      <c r="BA10" s="24" t="s">
        <v>30</v>
      </c>
      <c r="BB10" s="25" t="s">
        <v>31</v>
      </c>
      <c r="BC10" s="11" t="s">
        <v>13</v>
      </c>
    </row>
    <row r="11" spans="2:55" s="3" customFormat="1">
      <c r="B11" s="31" t="s">
        <v>14</v>
      </c>
      <c r="C11" s="32">
        <f>oversi.gov.sk!C11+'IS DCOM'!C11</f>
        <v>0</v>
      </c>
      <c r="D11" s="32">
        <f>oversi.gov.sk!D11+'IS DCOM'!D11</f>
        <v>0</v>
      </c>
      <c r="E11" s="32">
        <f>oversi.gov.sk!E11+'IS DCOM'!E11</f>
        <v>0</v>
      </c>
      <c r="F11" s="32">
        <f>oversi.gov.sk!F11+'IS DCOM'!F11</f>
        <v>0</v>
      </c>
      <c r="G11" s="32">
        <f>oversi.gov.sk!G11+'IS DCOM'!G11</f>
        <v>0</v>
      </c>
      <c r="H11" s="32">
        <f>oversi.gov.sk!H11+'IS DCOM'!H11</f>
        <v>0</v>
      </c>
      <c r="I11" s="32">
        <f>oversi.gov.sk!I11+'IS DCOM'!I11</f>
        <v>0</v>
      </c>
      <c r="J11" s="47">
        <f>oversi.gov.sk!J11+'IS DCOM'!J11</f>
        <v>0</v>
      </c>
      <c r="K11" s="32">
        <f>oversi.gov.sk!K11+'IS DCOM'!K11</f>
        <v>0</v>
      </c>
      <c r="L11" s="32">
        <f>oversi.gov.sk!L11+'IS DCOM'!L11</f>
        <v>0</v>
      </c>
      <c r="M11" s="32">
        <f>oversi.gov.sk!M11+'IS DCOM'!M11</f>
        <v>0</v>
      </c>
      <c r="N11" s="33">
        <f>oversi.gov.sk!N11+'IS DCOM'!N11</f>
        <v>0</v>
      </c>
      <c r="O11" s="10">
        <f>SUM(C11:N11)</f>
        <v>0</v>
      </c>
      <c r="P11"/>
      <c r="Q11" s="6" t="e">
        <f t="shared" ref="Q11:Q16" si="23">(D11/C11)-1</f>
        <v>#DIV/0!</v>
      </c>
      <c r="R11" s="6" t="e">
        <f t="shared" ref="R11:AA16" si="24">(E11/D11)-1</f>
        <v>#DIV/0!</v>
      </c>
      <c r="S11" s="6" t="e">
        <f t="shared" si="24"/>
        <v>#DIV/0!</v>
      </c>
      <c r="T11" s="6" t="e">
        <f t="shared" si="24"/>
        <v>#DIV/0!</v>
      </c>
      <c r="U11" s="6" t="e">
        <f t="shared" si="24"/>
        <v>#DIV/0!</v>
      </c>
      <c r="V11" s="6" t="e">
        <f t="shared" si="24"/>
        <v>#DIV/0!</v>
      </c>
      <c r="W11" s="27" t="e">
        <f t="shared" si="24"/>
        <v>#DIV/0!</v>
      </c>
      <c r="X11" s="27" t="e">
        <f t="shared" si="24"/>
        <v>#DIV/0!</v>
      </c>
      <c r="Y11" s="27" t="e">
        <f t="shared" si="24"/>
        <v>#DIV/0!</v>
      </c>
      <c r="Z11" s="27" t="e">
        <f t="shared" si="24"/>
        <v>#DIV/0!</v>
      </c>
      <c r="AA11" s="27" t="e">
        <f t="shared" si="24"/>
        <v>#DIV/0!</v>
      </c>
      <c r="AB11" s="271"/>
      <c r="AC11" s="6" t="e">
        <f t="shared" ref="AC11:AC16" si="25">C11/$O11</f>
        <v>#DIV/0!</v>
      </c>
      <c r="AD11" s="6" t="e">
        <f t="shared" ref="AD11:AN16" si="26">D11/$O11</f>
        <v>#DIV/0!</v>
      </c>
      <c r="AE11" s="6" t="e">
        <f t="shared" si="26"/>
        <v>#DIV/0!</v>
      </c>
      <c r="AF11" s="6" t="e">
        <f t="shared" si="26"/>
        <v>#DIV/0!</v>
      </c>
      <c r="AG11" s="6" t="e">
        <f t="shared" si="26"/>
        <v>#DIV/0!</v>
      </c>
      <c r="AH11" s="6" t="e">
        <f t="shared" si="26"/>
        <v>#DIV/0!</v>
      </c>
      <c r="AI11" s="6" t="e">
        <f t="shared" si="26"/>
        <v>#DIV/0!</v>
      </c>
      <c r="AJ11" s="27" t="e">
        <f t="shared" si="26"/>
        <v>#DIV/0!</v>
      </c>
      <c r="AK11" s="27" t="e">
        <f t="shared" si="26"/>
        <v>#DIV/0!</v>
      </c>
      <c r="AL11" s="27" t="e">
        <f t="shared" si="26"/>
        <v>#DIV/0!</v>
      </c>
      <c r="AM11" s="27" t="e">
        <f t="shared" si="26"/>
        <v>#DIV/0!</v>
      </c>
      <c r="AN11" s="27" t="e">
        <f t="shared" si="26"/>
        <v>#DIV/0!</v>
      </c>
      <c r="AP11" s="31" t="s">
        <v>14</v>
      </c>
      <c r="AQ11" s="32">
        <f>BB3+C11</f>
        <v>0</v>
      </c>
      <c r="AR11" s="32">
        <f>AQ11+D11</f>
        <v>0</v>
      </c>
      <c r="AS11" s="32">
        <f t="shared" ref="AS11:BB13" si="27">AR11+E11</f>
        <v>0</v>
      </c>
      <c r="AT11" s="32">
        <f t="shared" si="27"/>
        <v>0</v>
      </c>
      <c r="AU11" s="32">
        <f t="shared" si="27"/>
        <v>0</v>
      </c>
      <c r="AV11" s="32">
        <f t="shared" si="27"/>
        <v>0</v>
      </c>
      <c r="AW11" s="32">
        <f t="shared" si="27"/>
        <v>0</v>
      </c>
      <c r="AX11" s="47">
        <f t="shared" si="27"/>
        <v>0</v>
      </c>
      <c r="AY11" s="32">
        <f t="shared" si="27"/>
        <v>0</v>
      </c>
      <c r="AZ11" s="32">
        <f t="shared" si="27"/>
        <v>0</v>
      </c>
      <c r="BA11" s="32">
        <f t="shared" si="27"/>
        <v>0</v>
      </c>
      <c r="BB11" s="33">
        <f t="shared" si="27"/>
        <v>0</v>
      </c>
      <c r="BC11" s="10">
        <f>BB11</f>
        <v>0</v>
      </c>
    </row>
    <row r="12" spans="2:55">
      <c r="B12" s="17" t="s">
        <v>15</v>
      </c>
      <c r="C12" s="32">
        <f>oversi.gov.sk!C12+'IS DCOM'!C12</f>
        <v>2843</v>
      </c>
      <c r="D12" s="32">
        <f>oversi.gov.sk!D12+'IS DCOM'!D12</f>
        <v>5286</v>
      </c>
      <c r="E12" s="32">
        <f>oversi.gov.sk!E12+'IS DCOM'!E12</f>
        <v>12906</v>
      </c>
      <c r="F12" s="32">
        <f>oversi.gov.sk!F12+'IS DCOM'!F12</f>
        <v>19206</v>
      </c>
      <c r="G12" s="32">
        <f>oversi.gov.sk!G12+'IS DCOM'!G12</f>
        <v>11462</v>
      </c>
      <c r="H12" s="32">
        <f>oversi.gov.sk!H12+'IS DCOM'!H12</f>
        <v>6768</v>
      </c>
      <c r="I12" s="32">
        <f>oversi.gov.sk!I12+'IS DCOM'!I12</f>
        <v>5501</v>
      </c>
      <c r="J12" s="47">
        <f>oversi.gov.sk!J12+'IS DCOM'!J12</f>
        <v>4450</v>
      </c>
      <c r="K12" s="32">
        <f>oversi.gov.sk!K12+'IS DCOM'!K12</f>
        <v>11794</v>
      </c>
      <c r="L12" s="32">
        <f>oversi.gov.sk!L12+'IS DCOM'!L12</f>
        <v>17202</v>
      </c>
      <c r="M12" s="32">
        <f>oversi.gov.sk!M12+'IS DCOM'!M12</f>
        <v>14427</v>
      </c>
      <c r="N12" s="33">
        <f>oversi.gov.sk!N12+'IS DCOM'!N12</f>
        <v>16573</v>
      </c>
      <c r="O12" s="10">
        <f>SUM(C12:N12)</f>
        <v>128418</v>
      </c>
      <c r="Q12" s="6">
        <f t="shared" si="23"/>
        <v>0.85930355258529723</v>
      </c>
      <c r="R12" s="6">
        <f t="shared" si="24"/>
        <v>1.4415437003405223</v>
      </c>
      <c r="S12" s="6">
        <f t="shared" si="24"/>
        <v>0.48814504881450493</v>
      </c>
      <c r="T12" s="6">
        <f t="shared" si="24"/>
        <v>-0.4032073310423826</v>
      </c>
      <c r="U12" s="6">
        <f t="shared" si="24"/>
        <v>-0.40952713313557843</v>
      </c>
      <c r="V12" s="6">
        <f t="shared" si="24"/>
        <v>-0.18720449172576836</v>
      </c>
      <c r="W12" s="27">
        <f t="shared" si="24"/>
        <v>-0.19105617160516275</v>
      </c>
      <c r="X12" s="27">
        <f t="shared" si="24"/>
        <v>1.6503370786516856</v>
      </c>
      <c r="Y12" s="27">
        <f t="shared" si="24"/>
        <v>0.4585382397829405</v>
      </c>
      <c r="Z12" s="27">
        <f t="shared" si="24"/>
        <v>-0.16131845134286715</v>
      </c>
      <c r="AA12" s="27">
        <f t="shared" si="24"/>
        <v>0.14874887363970335</v>
      </c>
      <c r="AC12" s="6">
        <f t="shared" si="25"/>
        <v>2.2138641000482798E-2</v>
      </c>
      <c r="AD12" s="6">
        <f t="shared" si="26"/>
        <v>4.1162453861608189E-2</v>
      </c>
      <c r="AE12" s="6">
        <f t="shared" si="26"/>
        <v>0.10049992991636686</v>
      </c>
      <c r="AF12" s="6">
        <f t="shared" si="26"/>
        <v>0.14955847311124609</v>
      </c>
      <c r="AG12" s="6">
        <f t="shared" si="26"/>
        <v>8.9255400333286605E-2</v>
      </c>
      <c r="AH12" s="6">
        <f t="shared" si="26"/>
        <v>5.2702892117927391E-2</v>
      </c>
      <c r="AI12" s="6">
        <f t="shared" si="26"/>
        <v>4.2836673986512794E-2</v>
      </c>
      <c r="AJ12" s="27">
        <f t="shared" si="26"/>
        <v>3.4652463050351197E-2</v>
      </c>
      <c r="AK12" s="27">
        <f t="shared" si="26"/>
        <v>9.1840707688953263E-2</v>
      </c>
      <c r="AL12" s="27">
        <f t="shared" si="26"/>
        <v>0.13395318413306545</v>
      </c>
      <c r="AM12" s="27">
        <f t="shared" si="26"/>
        <v>0.11234406391627343</v>
      </c>
      <c r="AN12" s="27">
        <f t="shared" si="26"/>
        <v>0.12905511688392593</v>
      </c>
      <c r="AP12" s="17" t="s">
        <v>15</v>
      </c>
      <c r="AQ12" s="32">
        <f t="shared" ref="AQ12:AQ15" si="28">BB4+C12</f>
        <v>25558</v>
      </c>
      <c r="AR12" s="32">
        <f>AQ12+D12</f>
        <v>30844</v>
      </c>
      <c r="AS12" s="32">
        <f t="shared" si="27"/>
        <v>43750</v>
      </c>
      <c r="AT12" s="32">
        <f t="shared" si="27"/>
        <v>62956</v>
      </c>
      <c r="AU12" s="32">
        <f t="shared" si="27"/>
        <v>74418</v>
      </c>
      <c r="AV12" s="32">
        <f t="shared" si="27"/>
        <v>81186</v>
      </c>
      <c r="AW12" s="32">
        <f t="shared" si="27"/>
        <v>86687</v>
      </c>
      <c r="AX12" s="47">
        <f t="shared" si="27"/>
        <v>91137</v>
      </c>
      <c r="AY12" s="32">
        <f t="shared" si="27"/>
        <v>102931</v>
      </c>
      <c r="AZ12" s="32">
        <f t="shared" si="27"/>
        <v>120133</v>
      </c>
      <c r="BA12" s="32">
        <f t="shared" si="27"/>
        <v>134560</v>
      </c>
      <c r="BB12" s="33">
        <f t="shared" si="27"/>
        <v>151133</v>
      </c>
      <c r="BC12" s="10">
        <f>BB12</f>
        <v>151133</v>
      </c>
    </row>
    <row r="13" spans="2:55">
      <c r="B13" s="18" t="s">
        <v>16</v>
      </c>
      <c r="C13" s="32">
        <f>oversi.gov.sk!C13+'IS DCOM'!C13</f>
        <v>0</v>
      </c>
      <c r="D13" s="32">
        <f>oversi.gov.sk!D13+'IS DCOM'!D13</f>
        <v>0</v>
      </c>
      <c r="E13" s="32">
        <f>oversi.gov.sk!E13+'IS DCOM'!E13</f>
        <v>0</v>
      </c>
      <c r="F13" s="32">
        <f>oversi.gov.sk!F13+'IS DCOM'!F13</f>
        <v>0</v>
      </c>
      <c r="G13" s="32">
        <f>oversi.gov.sk!G13+'IS DCOM'!G13</f>
        <v>0</v>
      </c>
      <c r="H13" s="32">
        <f>oversi.gov.sk!H13+'IS DCOM'!H13</f>
        <v>0</v>
      </c>
      <c r="I13" s="32">
        <f>oversi.gov.sk!I13+'IS DCOM'!I13</f>
        <v>0</v>
      </c>
      <c r="J13" s="47">
        <f>oversi.gov.sk!J13+'IS DCOM'!J13</f>
        <v>0</v>
      </c>
      <c r="K13" s="32">
        <f>oversi.gov.sk!K13+'IS DCOM'!K13</f>
        <v>3473</v>
      </c>
      <c r="L13" s="32">
        <f>oversi.gov.sk!L13+'IS DCOM'!L13</f>
        <v>6302</v>
      </c>
      <c r="M13" s="32">
        <f>oversi.gov.sk!M13+'IS DCOM'!M13</f>
        <v>6069</v>
      </c>
      <c r="N13" s="33">
        <f>oversi.gov.sk!N13+'IS DCOM'!N13</f>
        <v>4406</v>
      </c>
      <c r="O13" s="10">
        <f>SUM(C13:N13)</f>
        <v>20250</v>
      </c>
      <c r="Q13" s="6" t="e">
        <f t="shared" si="23"/>
        <v>#DIV/0!</v>
      </c>
      <c r="R13" s="6" t="e">
        <f t="shared" si="24"/>
        <v>#DIV/0!</v>
      </c>
      <c r="S13" s="6" t="e">
        <f t="shared" si="24"/>
        <v>#DIV/0!</v>
      </c>
      <c r="T13" s="6" t="e">
        <f t="shared" si="24"/>
        <v>#DIV/0!</v>
      </c>
      <c r="U13" s="6" t="e">
        <f t="shared" si="24"/>
        <v>#DIV/0!</v>
      </c>
      <c r="V13" s="6" t="e">
        <f t="shared" si="24"/>
        <v>#DIV/0!</v>
      </c>
      <c r="W13" s="27" t="e">
        <f t="shared" si="24"/>
        <v>#DIV/0!</v>
      </c>
      <c r="X13" s="27" t="e">
        <f t="shared" si="24"/>
        <v>#DIV/0!</v>
      </c>
      <c r="Y13" s="27">
        <f t="shared" si="24"/>
        <v>0.814569536423841</v>
      </c>
      <c r="Z13" s="27">
        <f t="shared" si="24"/>
        <v>-3.6972389717550014E-2</v>
      </c>
      <c r="AA13" s="27">
        <f t="shared" si="24"/>
        <v>-0.27401548854836055</v>
      </c>
      <c r="AC13" s="6">
        <f t="shared" si="25"/>
        <v>0</v>
      </c>
      <c r="AD13" s="6">
        <f t="shared" si="26"/>
        <v>0</v>
      </c>
      <c r="AE13" s="6">
        <f t="shared" si="26"/>
        <v>0</v>
      </c>
      <c r="AF13" s="6">
        <f t="shared" si="26"/>
        <v>0</v>
      </c>
      <c r="AG13" s="6">
        <f t="shared" si="26"/>
        <v>0</v>
      </c>
      <c r="AH13" s="6">
        <f t="shared" si="26"/>
        <v>0</v>
      </c>
      <c r="AI13" s="6">
        <f t="shared" si="26"/>
        <v>0</v>
      </c>
      <c r="AJ13" s="27">
        <f t="shared" si="26"/>
        <v>0</v>
      </c>
      <c r="AK13" s="27">
        <f t="shared" si="26"/>
        <v>0.17150617283950617</v>
      </c>
      <c r="AL13" s="27">
        <f t="shared" si="26"/>
        <v>0.31120987654320986</v>
      </c>
      <c r="AM13" s="27">
        <f t="shared" si="26"/>
        <v>0.29970370370370369</v>
      </c>
      <c r="AN13" s="27">
        <f t="shared" si="26"/>
        <v>0.21758024691358024</v>
      </c>
      <c r="AP13" s="18" t="s">
        <v>16</v>
      </c>
      <c r="AQ13" s="32">
        <f t="shared" si="28"/>
        <v>0</v>
      </c>
      <c r="AR13" s="32">
        <f t="shared" ref="AR13:AR15" si="29">AQ13+D13</f>
        <v>0</v>
      </c>
      <c r="AS13" s="32">
        <f t="shared" si="27"/>
        <v>0</v>
      </c>
      <c r="AT13" s="32">
        <f t="shared" si="27"/>
        <v>0</v>
      </c>
      <c r="AU13" s="32">
        <f t="shared" si="27"/>
        <v>0</v>
      </c>
      <c r="AV13" s="32">
        <f t="shared" si="27"/>
        <v>0</v>
      </c>
      <c r="AW13" s="32">
        <f t="shared" si="27"/>
        <v>0</v>
      </c>
      <c r="AX13" s="32">
        <f t="shared" si="27"/>
        <v>0</v>
      </c>
      <c r="AY13" s="32">
        <f t="shared" si="27"/>
        <v>3473</v>
      </c>
      <c r="AZ13" s="32">
        <f t="shared" si="27"/>
        <v>9775</v>
      </c>
      <c r="BA13" s="32">
        <f t="shared" si="27"/>
        <v>15844</v>
      </c>
      <c r="BB13" s="32">
        <f t="shared" si="27"/>
        <v>20250</v>
      </c>
      <c r="BC13" s="10">
        <f t="shared" ref="BC13:BC15" si="30">BB13</f>
        <v>20250</v>
      </c>
    </row>
    <row r="14" spans="2:55">
      <c r="B14" s="18" t="s">
        <v>17</v>
      </c>
      <c r="C14" s="32">
        <f>oversi.gov.sk!C14+'IS DCOM'!C14</f>
        <v>0</v>
      </c>
      <c r="D14" s="32">
        <f>oversi.gov.sk!D14+'IS DCOM'!D14</f>
        <v>0</v>
      </c>
      <c r="E14" s="32">
        <f>oversi.gov.sk!E14+'IS DCOM'!E14</f>
        <v>0</v>
      </c>
      <c r="F14" s="32">
        <f>oversi.gov.sk!F14+'IS DCOM'!F14</f>
        <v>0</v>
      </c>
      <c r="G14" s="32">
        <f>oversi.gov.sk!G14+'IS DCOM'!G14</f>
        <v>0</v>
      </c>
      <c r="H14" s="32">
        <f>oversi.gov.sk!H14+'IS DCOM'!H14</f>
        <v>0</v>
      </c>
      <c r="I14" s="32">
        <f>oversi.gov.sk!I14+'IS DCOM'!I14</f>
        <v>0</v>
      </c>
      <c r="J14" s="47">
        <f>oversi.gov.sk!J14+'IS DCOM'!J14</f>
        <v>0</v>
      </c>
      <c r="K14" s="32">
        <f>oversi.gov.sk!K14+'IS DCOM'!K14</f>
        <v>0</v>
      </c>
      <c r="L14" s="32">
        <f>oversi.gov.sk!L14+'IS DCOM'!L14</f>
        <v>0</v>
      </c>
      <c r="M14" s="32">
        <f>oversi.gov.sk!M14+'IS DCOM'!M14</f>
        <v>123</v>
      </c>
      <c r="N14" s="33">
        <f>oversi.gov.sk!N14+'IS DCOM'!N14</f>
        <v>623</v>
      </c>
      <c r="O14" s="10">
        <f>SUM(C14:N14)</f>
        <v>746</v>
      </c>
      <c r="Q14" s="6" t="e">
        <f t="shared" si="23"/>
        <v>#DIV/0!</v>
      </c>
      <c r="R14" s="6" t="e">
        <f t="shared" si="24"/>
        <v>#DIV/0!</v>
      </c>
      <c r="S14" s="6" t="e">
        <f t="shared" si="24"/>
        <v>#DIV/0!</v>
      </c>
      <c r="T14" s="6" t="e">
        <f t="shared" si="24"/>
        <v>#DIV/0!</v>
      </c>
      <c r="U14" s="6" t="e">
        <f t="shared" si="24"/>
        <v>#DIV/0!</v>
      </c>
      <c r="V14" s="6" t="e">
        <f t="shared" si="24"/>
        <v>#DIV/0!</v>
      </c>
      <c r="W14" s="27" t="e">
        <f t="shared" si="24"/>
        <v>#DIV/0!</v>
      </c>
      <c r="X14" s="27" t="e">
        <f t="shared" si="24"/>
        <v>#DIV/0!</v>
      </c>
      <c r="Y14" s="27" t="e">
        <f t="shared" si="24"/>
        <v>#DIV/0!</v>
      </c>
      <c r="Z14" s="27" t="e">
        <f t="shared" si="24"/>
        <v>#DIV/0!</v>
      </c>
      <c r="AA14" s="27">
        <f t="shared" si="24"/>
        <v>4.0650406504065044</v>
      </c>
      <c r="AC14" s="6">
        <f t="shared" si="25"/>
        <v>0</v>
      </c>
      <c r="AD14" s="6">
        <f t="shared" si="26"/>
        <v>0</v>
      </c>
      <c r="AE14" s="6">
        <f t="shared" si="26"/>
        <v>0</v>
      </c>
      <c r="AF14" s="6">
        <f t="shared" si="26"/>
        <v>0</v>
      </c>
      <c r="AG14" s="6">
        <f t="shared" si="26"/>
        <v>0</v>
      </c>
      <c r="AH14" s="6">
        <f t="shared" si="26"/>
        <v>0</v>
      </c>
      <c r="AI14" s="6">
        <f t="shared" si="26"/>
        <v>0</v>
      </c>
      <c r="AJ14" s="27">
        <f t="shared" si="26"/>
        <v>0</v>
      </c>
      <c r="AK14" s="27">
        <f t="shared" si="26"/>
        <v>0</v>
      </c>
      <c r="AL14" s="27">
        <f t="shared" si="26"/>
        <v>0</v>
      </c>
      <c r="AM14" s="27">
        <f t="shared" si="26"/>
        <v>0.16487935656836461</v>
      </c>
      <c r="AN14" s="27">
        <f t="shared" si="26"/>
        <v>0.83512064343163539</v>
      </c>
      <c r="AP14" s="18" t="s">
        <v>17</v>
      </c>
      <c r="AQ14" s="32">
        <f t="shared" si="28"/>
        <v>0</v>
      </c>
      <c r="AR14" s="32">
        <f t="shared" si="29"/>
        <v>0</v>
      </c>
      <c r="AS14" s="32">
        <f t="shared" ref="AS14:BB15" si="31">AR14+E14</f>
        <v>0</v>
      </c>
      <c r="AT14" s="32">
        <f t="shared" si="31"/>
        <v>0</v>
      </c>
      <c r="AU14" s="32">
        <f t="shared" si="31"/>
        <v>0</v>
      </c>
      <c r="AV14" s="32">
        <f t="shared" si="31"/>
        <v>0</v>
      </c>
      <c r="AW14" s="32">
        <f t="shared" si="31"/>
        <v>0</v>
      </c>
      <c r="AX14" s="47">
        <f t="shared" si="31"/>
        <v>0</v>
      </c>
      <c r="AY14" s="32">
        <f t="shared" si="31"/>
        <v>0</v>
      </c>
      <c r="AZ14" s="32">
        <f t="shared" si="31"/>
        <v>0</v>
      </c>
      <c r="BA14" s="32">
        <f t="shared" si="31"/>
        <v>123</v>
      </c>
      <c r="BB14" s="33">
        <f t="shared" si="31"/>
        <v>746</v>
      </c>
      <c r="BC14" s="10">
        <f t="shared" si="30"/>
        <v>746</v>
      </c>
    </row>
    <row r="15" spans="2:55">
      <c r="B15" s="19" t="s">
        <v>18</v>
      </c>
      <c r="C15" s="87">
        <f>oversi.gov.sk!C15+'IS DCOM'!C15</f>
        <v>0</v>
      </c>
      <c r="D15" s="88">
        <f>oversi.gov.sk!D15+'IS DCOM'!D15</f>
        <v>0</v>
      </c>
      <c r="E15" s="88">
        <f>oversi.gov.sk!E15+'IS DCOM'!E15</f>
        <v>0</v>
      </c>
      <c r="F15" s="88">
        <f>oversi.gov.sk!F15+'IS DCOM'!F15</f>
        <v>0</v>
      </c>
      <c r="G15" s="88">
        <f>oversi.gov.sk!G15+'IS DCOM'!G15</f>
        <v>0</v>
      </c>
      <c r="H15" s="88">
        <f>oversi.gov.sk!H15+'IS DCOM'!H15</f>
        <v>0</v>
      </c>
      <c r="I15" s="88">
        <f>oversi.gov.sk!I15+'IS DCOM'!I15</f>
        <v>0</v>
      </c>
      <c r="J15" s="197">
        <f>oversi.gov.sk!J15+'IS DCOM'!J15</f>
        <v>0</v>
      </c>
      <c r="K15" s="88">
        <f>oversi.gov.sk!K15+'IS DCOM'!K15</f>
        <v>0</v>
      </c>
      <c r="L15" s="88">
        <f>oversi.gov.sk!L15+'IS DCOM'!L15</f>
        <v>0</v>
      </c>
      <c r="M15" s="88">
        <f>oversi.gov.sk!M15+'IS DCOM'!M15</f>
        <v>0</v>
      </c>
      <c r="N15" s="89">
        <f>oversi.gov.sk!N15+'IS DCOM'!N15</f>
        <v>0</v>
      </c>
      <c r="O15" s="15">
        <f>SUM(C15:N15)</f>
        <v>0</v>
      </c>
      <c r="Q15" s="16" t="e">
        <f t="shared" si="23"/>
        <v>#DIV/0!</v>
      </c>
      <c r="R15" s="16" t="e">
        <f t="shared" si="24"/>
        <v>#DIV/0!</v>
      </c>
      <c r="S15" s="16" t="e">
        <f t="shared" si="24"/>
        <v>#DIV/0!</v>
      </c>
      <c r="T15" s="16" t="e">
        <f t="shared" si="24"/>
        <v>#DIV/0!</v>
      </c>
      <c r="U15" s="16" t="e">
        <f t="shared" si="24"/>
        <v>#DIV/0!</v>
      </c>
      <c r="V15" s="16" t="e">
        <f t="shared" si="24"/>
        <v>#DIV/0!</v>
      </c>
      <c r="W15" s="28" t="e">
        <f t="shared" si="24"/>
        <v>#DIV/0!</v>
      </c>
      <c r="X15" s="28" t="e">
        <f t="shared" si="24"/>
        <v>#DIV/0!</v>
      </c>
      <c r="Y15" s="28" t="e">
        <f t="shared" si="24"/>
        <v>#DIV/0!</v>
      </c>
      <c r="Z15" s="28" t="e">
        <f t="shared" si="24"/>
        <v>#DIV/0!</v>
      </c>
      <c r="AA15" s="28" t="e">
        <f t="shared" si="24"/>
        <v>#DIV/0!</v>
      </c>
      <c r="AC15" s="16" t="e">
        <f t="shared" si="25"/>
        <v>#DIV/0!</v>
      </c>
      <c r="AD15" s="16" t="e">
        <f t="shared" si="26"/>
        <v>#DIV/0!</v>
      </c>
      <c r="AE15" s="16" t="e">
        <f t="shared" si="26"/>
        <v>#DIV/0!</v>
      </c>
      <c r="AF15" s="16" t="e">
        <f t="shared" si="26"/>
        <v>#DIV/0!</v>
      </c>
      <c r="AG15" s="16" t="e">
        <f t="shared" si="26"/>
        <v>#DIV/0!</v>
      </c>
      <c r="AH15" s="16" t="e">
        <f t="shared" si="26"/>
        <v>#DIV/0!</v>
      </c>
      <c r="AI15" s="16" t="e">
        <f t="shared" si="26"/>
        <v>#DIV/0!</v>
      </c>
      <c r="AJ15" s="28" t="e">
        <f t="shared" si="26"/>
        <v>#DIV/0!</v>
      </c>
      <c r="AK15" s="28" t="e">
        <f t="shared" si="26"/>
        <v>#DIV/0!</v>
      </c>
      <c r="AL15" s="28" t="e">
        <f t="shared" si="26"/>
        <v>#DIV/0!</v>
      </c>
      <c r="AM15" s="28" t="e">
        <f t="shared" si="26"/>
        <v>#DIV/0!</v>
      </c>
      <c r="AN15" s="28" t="e">
        <f t="shared" si="26"/>
        <v>#DIV/0!</v>
      </c>
      <c r="AP15" s="19" t="s">
        <v>18</v>
      </c>
      <c r="AQ15" s="32">
        <f t="shared" si="28"/>
        <v>0</v>
      </c>
      <c r="AR15" s="32">
        <f t="shared" si="29"/>
        <v>0</v>
      </c>
      <c r="AS15" s="88">
        <f t="shared" si="31"/>
        <v>0</v>
      </c>
      <c r="AT15" s="88">
        <f t="shared" si="31"/>
        <v>0</v>
      </c>
      <c r="AU15" s="88">
        <f t="shared" si="31"/>
        <v>0</v>
      </c>
      <c r="AV15" s="88">
        <f t="shared" si="31"/>
        <v>0</v>
      </c>
      <c r="AW15" s="88">
        <f t="shared" si="31"/>
        <v>0</v>
      </c>
      <c r="AX15" s="197">
        <f t="shared" si="31"/>
        <v>0</v>
      </c>
      <c r="AY15" s="88">
        <f t="shared" si="31"/>
        <v>0</v>
      </c>
      <c r="AZ15" s="88">
        <f t="shared" si="31"/>
        <v>0</v>
      </c>
      <c r="BA15" s="88">
        <f t="shared" si="31"/>
        <v>0</v>
      </c>
      <c r="BB15" s="89">
        <f t="shared" si="31"/>
        <v>0</v>
      </c>
      <c r="BC15" s="15">
        <f t="shared" si="30"/>
        <v>0</v>
      </c>
    </row>
    <row r="16" spans="2:55">
      <c r="B16" s="18"/>
      <c r="C16" s="10">
        <f>SUM(C11:C15)</f>
        <v>2843</v>
      </c>
      <c r="D16" s="10">
        <f t="shared" ref="D16:N16" si="32">SUM(D11:D15)</f>
        <v>5286</v>
      </c>
      <c r="E16" s="10">
        <f t="shared" si="32"/>
        <v>12906</v>
      </c>
      <c r="F16" s="10">
        <f t="shared" si="32"/>
        <v>19206</v>
      </c>
      <c r="G16" s="10">
        <f t="shared" si="32"/>
        <v>11462</v>
      </c>
      <c r="H16" s="10">
        <f t="shared" si="32"/>
        <v>6768</v>
      </c>
      <c r="I16" s="10">
        <f t="shared" si="32"/>
        <v>5501</v>
      </c>
      <c r="J16" s="96">
        <f t="shared" si="32"/>
        <v>4450</v>
      </c>
      <c r="K16" s="26">
        <f t="shared" si="32"/>
        <v>15267</v>
      </c>
      <c r="L16" s="26">
        <f t="shared" si="32"/>
        <v>23504</v>
      </c>
      <c r="M16" s="26">
        <f t="shared" si="32"/>
        <v>20619</v>
      </c>
      <c r="N16" s="78">
        <f t="shared" si="32"/>
        <v>21602</v>
      </c>
      <c r="O16" s="10">
        <f>SUM(O12:O15)</f>
        <v>149414</v>
      </c>
      <c r="Q16" s="16">
        <f t="shared" si="23"/>
        <v>0.85930355258529723</v>
      </c>
      <c r="R16" s="16">
        <f t="shared" si="24"/>
        <v>1.4415437003405223</v>
      </c>
      <c r="S16" s="16">
        <f t="shared" si="24"/>
        <v>0.48814504881450493</v>
      </c>
      <c r="T16" s="16">
        <f t="shared" si="24"/>
        <v>-0.4032073310423826</v>
      </c>
      <c r="U16" s="16">
        <f t="shared" si="24"/>
        <v>-0.40952713313557843</v>
      </c>
      <c r="V16" s="16">
        <f t="shared" si="24"/>
        <v>-0.18720449172576836</v>
      </c>
      <c r="W16" s="28">
        <f t="shared" si="24"/>
        <v>-0.19105617160516275</v>
      </c>
      <c r="X16" s="28">
        <f t="shared" si="24"/>
        <v>2.4307865168539324</v>
      </c>
      <c r="Y16" s="28">
        <f t="shared" si="24"/>
        <v>0.53952970459160277</v>
      </c>
      <c r="Z16" s="28">
        <f t="shared" si="24"/>
        <v>-0.12274506466984347</v>
      </c>
      <c r="AA16" s="28">
        <f t="shared" si="24"/>
        <v>4.767447499878763E-2</v>
      </c>
      <c r="AC16" s="16">
        <f t="shared" si="25"/>
        <v>1.9027668090004952E-2</v>
      </c>
      <c r="AD16" s="16">
        <f t="shared" si="26"/>
        <v>3.5378210877160109E-2</v>
      </c>
      <c r="AE16" s="16">
        <f t="shared" si="26"/>
        <v>8.63774478964488E-2</v>
      </c>
      <c r="AF16" s="16">
        <f t="shared" si="26"/>
        <v>0.12854217141633315</v>
      </c>
      <c r="AG16" s="16">
        <f t="shared" si="26"/>
        <v>7.6713025553161021E-2</v>
      </c>
      <c r="AH16" s="16">
        <f t="shared" si="26"/>
        <v>4.5296960124218612E-2</v>
      </c>
      <c r="AI16" s="16">
        <f t="shared" si="26"/>
        <v>3.681716572744187E-2</v>
      </c>
      <c r="AJ16" s="28">
        <f t="shared" si="26"/>
        <v>2.9783018994204023E-2</v>
      </c>
      <c r="AK16" s="28">
        <f t="shared" si="26"/>
        <v>0.10217917999651974</v>
      </c>
      <c r="AL16" s="28">
        <f t="shared" si="26"/>
        <v>0.15730788279545424</v>
      </c>
      <c r="AM16" s="28">
        <f t="shared" si="26"/>
        <v>0.13799911654865005</v>
      </c>
      <c r="AN16" s="28">
        <f t="shared" si="26"/>
        <v>0.14457815198040344</v>
      </c>
      <c r="AP16" s="18"/>
      <c r="AQ16" s="43">
        <f t="shared" ref="AQ16:BB16" si="33">SUM(AQ11:AQ15)</f>
        <v>25558</v>
      </c>
      <c r="AR16" s="43">
        <f t="shared" si="33"/>
        <v>30844</v>
      </c>
      <c r="AS16" s="43">
        <f t="shared" si="33"/>
        <v>43750</v>
      </c>
      <c r="AT16" s="43">
        <f t="shared" si="33"/>
        <v>62956</v>
      </c>
      <c r="AU16" s="43">
        <f t="shared" si="33"/>
        <v>74418</v>
      </c>
      <c r="AV16" s="43">
        <f t="shared" si="33"/>
        <v>81186</v>
      </c>
      <c r="AW16" s="43">
        <f t="shared" si="33"/>
        <v>86687</v>
      </c>
      <c r="AX16" s="43">
        <f t="shared" si="33"/>
        <v>91137</v>
      </c>
      <c r="AY16" s="43">
        <f t="shared" si="33"/>
        <v>106404</v>
      </c>
      <c r="AZ16" s="43">
        <f t="shared" si="33"/>
        <v>129908</v>
      </c>
      <c r="BA16" s="43">
        <f t="shared" si="33"/>
        <v>150527</v>
      </c>
      <c r="BB16" s="43">
        <f t="shared" si="33"/>
        <v>172129</v>
      </c>
      <c r="BC16" s="10">
        <f t="shared" ref="BC16" si="34">SUM(BC13:BC15)</f>
        <v>20996</v>
      </c>
    </row>
    <row r="17" spans="2:55">
      <c r="B17" s="4"/>
      <c r="Q17" s="1"/>
      <c r="R17" s="1"/>
      <c r="AP17" s="4"/>
    </row>
    <row r="18" spans="2:55" s="3" customFormat="1"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 s="39" t="s">
        <v>13</v>
      </c>
      <c r="Q18" s="46" t="str">
        <f>CONCATENATE(LEFT(D18,2),"/",LEFT(C18,2))</f>
        <v>02/01</v>
      </c>
      <c r="R18" s="46" t="str">
        <f t="shared" ref="R18:AA18" si="35">CONCATENATE(LEFT(E18,2),"/",LEFT(D18,2))</f>
        <v>03/02</v>
      </c>
      <c r="S18" s="46" t="str">
        <f t="shared" si="35"/>
        <v>04/03</v>
      </c>
      <c r="T18" s="46" t="str">
        <f t="shared" si="35"/>
        <v>05/04</v>
      </c>
      <c r="U18" s="46" t="str">
        <f t="shared" si="35"/>
        <v>06/05</v>
      </c>
      <c r="V18" s="46" t="str">
        <f t="shared" si="35"/>
        <v>07/06</v>
      </c>
      <c r="W18" s="46" t="str">
        <f t="shared" si="35"/>
        <v>08/07</v>
      </c>
      <c r="X18" s="46" t="str">
        <f t="shared" si="35"/>
        <v>09/08</v>
      </c>
      <c r="Y18" s="46" t="str">
        <f t="shared" si="35"/>
        <v>10/09</v>
      </c>
      <c r="Z18" s="46" t="str">
        <f t="shared" si="35"/>
        <v>11/10</v>
      </c>
      <c r="AA18" s="46" t="str">
        <f t="shared" si="35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  <c r="AP18" s="41" t="s">
        <v>32</v>
      </c>
      <c r="AQ18" s="39" t="s">
        <v>33</v>
      </c>
      <c r="AR18" s="39" t="s">
        <v>34</v>
      </c>
      <c r="AS18" s="39" t="s">
        <v>35</v>
      </c>
      <c r="AT18" s="39" t="s">
        <v>36</v>
      </c>
      <c r="AU18" s="39" t="s">
        <v>37</v>
      </c>
      <c r="AV18" s="39" t="s">
        <v>38</v>
      </c>
      <c r="AW18" s="39" t="s">
        <v>39</v>
      </c>
      <c r="AX18" s="39" t="s">
        <v>40</v>
      </c>
      <c r="AY18" s="39" t="s">
        <v>41</v>
      </c>
      <c r="AZ18" s="39" t="s">
        <v>42</v>
      </c>
      <c r="BA18" s="39" t="s">
        <v>43</v>
      </c>
      <c r="BB18" s="41" t="s">
        <v>44</v>
      </c>
      <c r="BC18" s="39" t="s">
        <v>13</v>
      </c>
    </row>
    <row r="19" spans="2:55" s="3" customFormat="1">
      <c r="B19" s="31" t="s">
        <v>14</v>
      </c>
      <c r="C19" s="32">
        <f>oversi.gov.sk!C19+'IS DCOM'!C19</f>
        <v>0</v>
      </c>
      <c r="D19" s="32">
        <f>oversi.gov.sk!D19+'IS DCOM'!D19</f>
        <v>0</v>
      </c>
      <c r="E19" s="32">
        <f>oversi.gov.sk!E19+'IS DCOM'!E19</f>
        <v>0</v>
      </c>
      <c r="F19" s="32">
        <f>oversi.gov.sk!F19+'IS DCOM'!F19</f>
        <v>0</v>
      </c>
      <c r="G19" s="32">
        <f>oversi.gov.sk!G19+'IS DCOM'!G19</f>
        <v>0</v>
      </c>
      <c r="H19" s="32">
        <f>oversi.gov.sk!H19+'IS DCOM'!H19</f>
        <v>0</v>
      </c>
      <c r="I19" s="32">
        <f>oversi.gov.sk!I19+'IS DCOM'!I19</f>
        <v>0</v>
      </c>
      <c r="J19" s="32">
        <f>oversi.gov.sk!J19+'IS DCOM'!J19</f>
        <v>0</v>
      </c>
      <c r="K19" s="32"/>
      <c r="L19" s="32"/>
      <c r="M19" s="32"/>
      <c r="N19" s="33"/>
      <c r="O19" s="10">
        <f>SUM(C19:N19)</f>
        <v>0</v>
      </c>
      <c r="P19" s="1">
        <f>K11+L11+M11+N11+O19</f>
        <v>0</v>
      </c>
      <c r="Q19" s="27" t="e">
        <f t="shared" ref="Q19:Q24" si="36">(D19/C19)-1</f>
        <v>#DIV/0!</v>
      </c>
      <c r="R19" s="27" t="e">
        <f t="shared" ref="R19:AA24" si="37">(E19/D19)-1</f>
        <v>#DIV/0!</v>
      </c>
      <c r="S19" s="27" t="e">
        <f t="shared" si="37"/>
        <v>#DIV/0!</v>
      </c>
      <c r="T19" s="27" t="e">
        <f t="shared" si="37"/>
        <v>#DIV/0!</v>
      </c>
      <c r="U19" s="27" t="e">
        <f t="shared" si="37"/>
        <v>#DIV/0!</v>
      </c>
      <c r="V19" s="59" t="e">
        <f t="shared" si="37"/>
        <v>#DIV/0!</v>
      </c>
      <c r="W19" s="59" t="e">
        <f t="shared" si="37"/>
        <v>#DIV/0!</v>
      </c>
      <c r="X19" s="59" t="e">
        <f t="shared" si="37"/>
        <v>#DIV/0!</v>
      </c>
      <c r="Y19" s="59" t="e">
        <f t="shared" si="37"/>
        <v>#DIV/0!</v>
      </c>
      <c r="Z19" s="59" t="e">
        <f t="shared" si="37"/>
        <v>#DIV/0!</v>
      </c>
      <c r="AA19" s="59" t="e">
        <f t="shared" si="37"/>
        <v>#DIV/0!</v>
      </c>
      <c r="AB19" s="271"/>
      <c r="AC19" s="27" t="e">
        <f t="shared" ref="AC19:AC24" si="38">C19/$O19</f>
        <v>#DIV/0!</v>
      </c>
      <c r="AD19" s="27" t="e">
        <f t="shared" ref="AD19:AN24" si="39">D19/$O19</f>
        <v>#DIV/0!</v>
      </c>
      <c r="AE19" s="27" t="e">
        <f t="shared" si="39"/>
        <v>#DIV/0!</v>
      </c>
      <c r="AF19" s="27" t="e">
        <f t="shared" si="39"/>
        <v>#DIV/0!</v>
      </c>
      <c r="AG19" s="27" t="e">
        <f t="shared" si="39"/>
        <v>#DIV/0!</v>
      </c>
      <c r="AH19" s="27" t="e">
        <f t="shared" si="39"/>
        <v>#DIV/0!</v>
      </c>
      <c r="AI19" s="27" t="e">
        <f t="shared" si="39"/>
        <v>#DIV/0!</v>
      </c>
      <c r="AJ19" s="27" t="e">
        <f t="shared" si="39"/>
        <v>#DIV/0!</v>
      </c>
      <c r="AK19" s="27" t="e">
        <f t="shared" si="39"/>
        <v>#DIV/0!</v>
      </c>
      <c r="AL19" s="27" t="e">
        <f t="shared" si="39"/>
        <v>#DIV/0!</v>
      </c>
      <c r="AM19" s="27" t="e">
        <f t="shared" si="39"/>
        <v>#DIV/0!</v>
      </c>
      <c r="AN19" s="27" t="e">
        <f t="shared" si="39"/>
        <v>#DIV/0!</v>
      </c>
      <c r="AP19" s="31" t="s">
        <v>14</v>
      </c>
      <c r="AQ19" s="32">
        <f>BB11+C19</f>
        <v>0</v>
      </c>
      <c r="AR19" s="32">
        <f>AQ19+D19</f>
        <v>0</v>
      </c>
      <c r="AS19" s="32">
        <f t="shared" ref="AS19:AW23" si="40">AR19+E19</f>
        <v>0</v>
      </c>
      <c r="AT19" s="32">
        <f t="shared" si="40"/>
        <v>0</v>
      </c>
      <c r="AU19" s="32">
        <f t="shared" si="40"/>
        <v>0</v>
      </c>
      <c r="AV19" s="32">
        <f t="shared" si="40"/>
        <v>0</v>
      </c>
      <c r="AW19" s="32">
        <f t="shared" si="40"/>
        <v>0</v>
      </c>
      <c r="AX19" s="32"/>
      <c r="AY19" s="32"/>
      <c r="AZ19" s="32"/>
      <c r="BA19" s="32"/>
      <c r="BB19" s="33"/>
      <c r="BC19" s="10">
        <f>AW19</f>
        <v>0</v>
      </c>
    </row>
    <row r="20" spans="2:55">
      <c r="B20" s="17" t="s">
        <v>15</v>
      </c>
      <c r="C20" s="32">
        <f>oversi.gov.sk!C20+'IS DCOM'!C20</f>
        <v>22080</v>
      </c>
      <c r="D20" s="32">
        <f>oversi.gov.sk!D20+'IS DCOM'!D20</f>
        <v>30719</v>
      </c>
      <c r="E20" s="32">
        <f>oversi.gov.sk!E20+'IS DCOM'!E20</f>
        <v>37519</v>
      </c>
      <c r="F20" s="32">
        <f>oversi.gov.sk!F20+'IS DCOM'!F20</f>
        <v>33344</v>
      </c>
      <c r="G20" s="32">
        <f>oversi.gov.sk!G20+'IS DCOM'!G20</f>
        <v>29618</v>
      </c>
      <c r="H20" s="32">
        <f>oversi.gov.sk!H20+'IS DCOM'!H20</f>
        <v>23859</v>
      </c>
      <c r="I20" s="32">
        <f>oversi.gov.sk!I20+'IS DCOM'!I20</f>
        <v>26255</v>
      </c>
      <c r="J20" s="32">
        <f>oversi.gov.sk!J20+'IS DCOM'!J20</f>
        <v>24305</v>
      </c>
      <c r="K20" s="32"/>
      <c r="L20" s="32"/>
      <c r="M20" s="32"/>
      <c r="N20" s="33"/>
      <c r="O20" s="10">
        <f>SUM(C20:N20)</f>
        <v>227699</v>
      </c>
      <c r="P20" s="1">
        <f t="shared" ref="P20:P24" si="41">K12+L12+M12+N12+O20</f>
        <v>287695</v>
      </c>
      <c r="Q20" s="27">
        <f t="shared" si="36"/>
        <v>0.39125905797101446</v>
      </c>
      <c r="R20" s="27">
        <f t="shared" si="37"/>
        <v>0.22136137244050924</v>
      </c>
      <c r="S20" s="27">
        <f t="shared" si="37"/>
        <v>-0.11127695301047469</v>
      </c>
      <c r="T20" s="27">
        <f t="shared" si="37"/>
        <v>-0.11174424184261034</v>
      </c>
      <c r="U20" s="27">
        <f t="shared" si="37"/>
        <v>-0.19444256870821797</v>
      </c>
      <c r="V20" s="59">
        <f t="shared" si="37"/>
        <v>0.10042332034033286</v>
      </c>
      <c r="W20" s="59">
        <f t="shared" si="37"/>
        <v>-7.4271567320510434E-2</v>
      </c>
      <c r="X20" s="59">
        <f t="shared" si="37"/>
        <v>-1</v>
      </c>
      <c r="Y20" s="59" t="e">
        <f t="shared" si="37"/>
        <v>#DIV/0!</v>
      </c>
      <c r="Z20" s="59" t="e">
        <f t="shared" si="37"/>
        <v>#DIV/0!</v>
      </c>
      <c r="AA20" s="59" t="e">
        <f t="shared" si="37"/>
        <v>#DIV/0!</v>
      </c>
      <c r="AC20" s="27">
        <f t="shared" si="38"/>
        <v>9.6970122837605782E-2</v>
      </c>
      <c r="AD20" s="27">
        <f t="shared" si="39"/>
        <v>0.13491056175038099</v>
      </c>
      <c r="AE20" s="27">
        <f t="shared" si="39"/>
        <v>0.16477454885616538</v>
      </c>
      <c r="AF20" s="27">
        <f t="shared" si="39"/>
        <v>0.14643893912577569</v>
      </c>
      <c r="AG20" s="27">
        <f t="shared" si="39"/>
        <v>0.13007523089692971</v>
      </c>
      <c r="AH20" s="27">
        <f t="shared" si="39"/>
        <v>0.10478306887601614</v>
      </c>
      <c r="AI20" s="27">
        <f t="shared" si="39"/>
        <v>0.11530573256799546</v>
      </c>
      <c r="AJ20" s="27">
        <f t="shared" si="39"/>
        <v>0.10674179508913083</v>
      </c>
      <c r="AK20" s="27">
        <f t="shared" si="39"/>
        <v>0</v>
      </c>
      <c r="AL20" s="27">
        <f t="shared" si="39"/>
        <v>0</v>
      </c>
      <c r="AM20" s="27">
        <f t="shared" si="39"/>
        <v>0</v>
      </c>
      <c r="AN20" s="27">
        <f t="shared" si="39"/>
        <v>0</v>
      </c>
      <c r="AP20" s="17" t="s">
        <v>15</v>
      </c>
      <c r="AQ20" s="32">
        <f t="shared" ref="AQ20:AQ23" si="42">BB12+C20</f>
        <v>173213</v>
      </c>
      <c r="AR20" s="32">
        <f t="shared" ref="AR20:AR23" si="43">AQ20+D20</f>
        <v>203932</v>
      </c>
      <c r="AS20" s="32">
        <f t="shared" si="40"/>
        <v>241451</v>
      </c>
      <c r="AT20" s="32">
        <f t="shared" si="40"/>
        <v>274795</v>
      </c>
      <c r="AU20" s="32">
        <f t="shared" si="40"/>
        <v>304413</v>
      </c>
      <c r="AV20" s="32">
        <f t="shared" si="40"/>
        <v>328272</v>
      </c>
      <c r="AW20" s="32">
        <f t="shared" si="40"/>
        <v>354527</v>
      </c>
      <c r="AX20" s="32"/>
      <c r="AY20" s="32"/>
      <c r="AZ20" s="32"/>
      <c r="BA20" s="32"/>
      <c r="BB20" s="33"/>
      <c r="BC20" s="10">
        <f t="shared" ref="BC20:BC24" si="44">AW20</f>
        <v>354527</v>
      </c>
    </row>
    <row r="21" spans="2:55">
      <c r="B21" s="18" t="s">
        <v>16</v>
      </c>
      <c r="C21" s="32">
        <f>oversi.gov.sk!C21+'IS DCOM'!C21</f>
        <v>7582</v>
      </c>
      <c r="D21" s="32">
        <f>oversi.gov.sk!D21+'IS DCOM'!D21</f>
        <v>7304</v>
      </c>
      <c r="E21" s="32">
        <f>oversi.gov.sk!E21+'IS DCOM'!E21</f>
        <v>8464</v>
      </c>
      <c r="F21" s="32">
        <f>oversi.gov.sk!F21+'IS DCOM'!F21</f>
        <v>8282</v>
      </c>
      <c r="G21" s="32">
        <f>oversi.gov.sk!G21+'IS DCOM'!G21</f>
        <v>10053</v>
      </c>
      <c r="H21" s="32">
        <f>oversi.gov.sk!H21+'IS DCOM'!H21</f>
        <v>8603</v>
      </c>
      <c r="I21" s="32">
        <f>oversi.gov.sk!I21+'IS DCOM'!I21</f>
        <v>9929</v>
      </c>
      <c r="J21" s="32">
        <f>oversi.gov.sk!J21+'IS DCOM'!J21</f>
        <v>8799</v>
      </c>
      <c r="K21" s="32"/>
      <c r="L21" s="32"/>
      <c r="M21" s="32"/>
      <c r="N21" s="33"/>
      <c r="O21" s="10">
        <f>SUM(C21:N21)</f>
        <v>69016</v>
      </c>
      <c r="P21" s="1">
        <f t="shared" si="41"/>
        <v>89266</v>
      </c>
      <c r="Q21" s="27">
        <f t="shared" si="36"/>
        <v>-3.6665787391189641E-2</v>
      </c>
      <c r="R21" s="27">
        <f t="shared" si="37"/>
        <v>0.15881708652792992</v>
      </c>
      <c r="S21" s="27">
        <f t="shared" si="37"/>
        <v>-2.1502835538752318E-2</v>
      </c>
      <c r="T21" s="27">
        <f t="shared" si="37"/>
        <v>0.21383723738227478</v>
      </c>
      <c r="U21" s="27">
        <f t="shared" si="37"/>
        <v>-0.14423555157664381</v>
      </c>
      <c r="V21" s="59">
        <f t="shared" si="37"/>
        <v>0.15413227943740559</v>
      </c>
      <c r="W21" s="59">
        <f t="shared" si="37"/>
        <v>-0.11380803706314835</v>
      </c>
      <c r="X21" s="59">
        <f t="shared" si="37"/>
        <v>-1</v>
      </c>
      <c r="Y21" s="59" t="e">
        <f t="shared" si="37"/>
        <v>#DIV/0!</v>
      </c>
      <c r="Z21" s="59" t="e">
        <f t="shared" si="37"/>
        <v>#DIV/0!</v>
      </c>
      <c r="AA21" s="59" t="e">
        <f t="shared" si="37"/>
        <v>#DIV/0!</v>
      </c>
      <c r="AC21" s="27">
        <f t="shared" si="38"/>
        <v>0.10985858351686566</v>
      </c>
      <c r="AD21" s="27">
        <f t="shared" si="39"/>
        <v>0.10583053205053901</v>
      </c>
      <c r="AE21" s="27">
        <f t="shared" si="39"/>
        <v>0.12263822881650632</v>
      </c>
      <c r="AF21" s="27">
        <f t="shared" si="39"/>
        <v>0.1200011591515011</v>
      </c>
      <c r="AG21" s="27">
        <f t="shared" si="39"/>
        <v>0.14566187550712878</v>
      </c>
      <c r="AH21" s="27">
        <f t="shared" si="39"/>
        <v>0.12465225454966965</v>
      </c>
      <c r="AI21" s="27">
        <f t="shared" si="39"/>
        <v>0.14386519068042194</v>
      </c>
      <c r="AJ21" s="27">
        <f t="shared" si="39"/>
        <v>0.12749217572736757</v>
      </c>
      <c r="AK21" s="27">
        <f t="shared" si="39"/>
        <v>0</v>
      </c>
      <c r="AL21" s="27">
        <f t="shared" si="39"/>
        <v>0</v>
      </c>
      <c r="AM21" s="27">
        <f t="shared" si="39"/>
        <v>0</v>
      </c>
      <c r="AN21" s="27">
        <f t="shared" si="39"/>
        <v>0</v>
      </c>
      <c r="AP21" s="18" t="s">
        <v>16</v>
      </c>
      <c r="AQ21" s="32">
        <f t="shared" si="42"/>
        <v>27832</v>
      </c>
      <c r="AR21" s="32">
        <f t="shared" si="43"/>
        <v>35136</v>
      </c>
      <c r="AS21" s="32">
        <f t="shared" si="40"/>
        <v>43600</v>
      </c>
      <c r="AT21" s="32">
        <f t="shared" si="40"/>
        <v>51882</v>
      </c>
      <c r="AU21" s="32">
        <f t="shared" si="40"/>
        <v>61935</v>
      </c>
      <c r="AV21" s="32">
        <f t="shared" si="40"/>
        <v>70538</v>
      </c>
      <c r="AW21" s="32">
        <f t="shared" si="40"/>
        <v>80467</v>
      </c>
      <c r="AX21" s="32"/>
      <c r="AY21" s="32"/>
      <c r="AZ21" s="32"/>
      <c r="BA21" s="32"/>
      <c r="BB21" s="33"/>
      <c r="BC21" s="10">
        <f t="shared" si="44"/>
        <v>80467</v>
      </c>
    </row>
    <row r="22" spans="2:55">
      <c r="B22" s="18" t="s">
        <v>17</v>
      </c>
      <c r="C22" s="32">
        <f>oversi.gov.sk!C22+'IS DCOM'!C22</f>
        <v>1446</v>
      </c>
      <c r="D22" s="32">
        <f>oversi.gov.sk!D22+'IS DCOM'!D22</f>
        <v>1717</v>
      </c>
      <c r="E22" s="32">
        <f>oversi.gov.sk!E22+'IS DCOM'!E22</f>
        <v>2319</v>
      </c>
      <c r="F22" s="32">
        <f>oversi.gov.sk!F22+'IS DCOM'!F22</f>
        <v>2348</v>
      </c>
      <c r="G22" s="32">
        <f>oversi.gov.sk!G22+'IS DCOM'!G22</f>
        <v>2590</v>
      </c>
      <c r="H22" s="32">
        <f>oversi.gov.sk!H22+'IS DCOM'!H22</f>
        <v>2510</v>
      </c>
      <c r="I22" s="32">
        <f>oversi.gov.sk!I22+'IS DCOM'!I22</f>
        <v>2812</v>
      </c>
      <c r="J22" s="32">
        <f>oversi.gov.sk!J22+'IS DCOM'!J22</f>
        <v>2531</v>
      </c>
      <c r="K22" s="32"/>
      <c r="L22" s="32"/>
      <c r="M22" s="32"/>
      <c r="N22" s="33"/>
      <c r="O22" s="10">
        <f>SUM(C22:N22)</f>
        <v>18273</v>
      </c>
      <c r="P22" s="1">
        <f t="shared" si="41"/>
        <v>19019</v>
      </c>
      <c r="Q22" s="27">
        <f t="shared" si="36"/>
        <v>0.18741355463347165</v>
      </c>
      <c r="R22" s="27">
        <f t="shared" si="37"/>
        <v>0.35061153174140935</v>
      </c>
      <c r="S22" s="27">
        <f t="shared" si="37"/>
        <v>1.2505390254420101E-2</v>
      </c>
      <c r="T22" s="27">
        <f t="shared" si="37"/>
        <v>0.10306643952299832</v>
      </c>
      <c r="U22" s="27">
        <f t="shared" si="37"/>
        <v>-3.0888030888030937E-2</v>
      </c>
      <c r="V22" s="59">
        <f t="shared" si="37"/>
        <v>0.12031872509960162</v>
      </c>
      <c r="W22" s="59">
        <f t="shared" si="37"/>
        <v>-9.9928876244665732E-2</v>
      </c>
      <c r="X22" s="59">
        <f t="shared" si="37"/>
        <v>-1</v>
      </c>
      <c r="Y22" s="59" t="e">
        <f t="shared" si="37"/>
        <v>#DIV/0!</v>
      </c>
      <c r="Z22" s="59" t="e">
        <f t="shared" si="37"/>
        <v>#DIV/0!</v>
      </c>
      <c r="AA22" s="59" t="e">
        <f t="shared" si="37"/>
        <v>#DIV/0!</v>
      </c>
      <c r="AC22" s="27">
        <f t="shared" si="38"/>
        <v>7.9133147266458703E-2</v>
      </c>
      <c r="AD22" s="27">
        <f t="shared" si="39"/>
        <v>9.3963771684999725E-2</v>
      </c>
      <c r="AE22" s="27">
        <f t="shared" si="39"/>
        <v>0.12690855360367756</v>
      </c>
      <c r="AF22" s="27">
        <f t="shared" si="39"/>
        <v>0.12849559459311552</v>
      </c>
      <c r="AG22" s="27">
        <f t="shared" si="39"/>
        <v>0.14173917802221858</v>
      </c>
      <c r="AH22" s="27">
        <f t="shared" si="39"/>
        <v>0.13736113391342417</v>
      </c>
      <c r="AI22" s="27">
        <f t="shared" si="39"/>
        <v>0.15388825042412302</v>
      </c>
      <c r="AJ22" s="27">
        <f t="shared" si="39"/>
        <v>0.1385103704919827</v>
      </c>
      <c r="AK22" s="27">
        <f t="shared" si="39"/>
        <v>0</v>
      </c>
      <c r="AL22" s="27">
        <f t="shared" si="39"/>
        <v>0</v>
      </c>
      <c r="AM22" s="27">
        <f t="shared" si="39"/>
        <v>0</v>
      </c>
      <c r="AN22" s="27">
        <f t="shared" si="39"/>
        <v>0</v>
      </c>
      <c r="AP22" s="18" t="s">
        <v>17</v>
      </c>
      <c r="AQ22" s="32">
        <f t="shared" si="42"/>
        <v>2192</v>
      </c>
      <c r="AR22" s="32">
        <f t="shared" si="43"/>
        <v>3909</v>
      </c>
      <c r="AS22" s="32">
        <f t="shared" si="40"/>
        <v>6228</v>
      </c>
      <c r="AT22" s="32">
        <f t="shared" si="40"/>
        <v>8576</v>
      </c>
      <c r="AU22" s="32">
        <f t="shared" si="40"/>
        <v>11166</v>
      </c>
      <c r="AV22" s="32">
        <f t="shared" si="40"/>
        <v>13676</v>
      </c>
      <c r="AW22" s="32">
        <f t="shared" si="40"/>
        <v>16488</v>
      </c>
      <c r="AX22" s="32"/>
      <c r="AY22" s="32"/>
      <c r="AZ22" s="32"/>
      <c r="BA22" s="32"/>
      <c r="BB22" s="33"/>
      <c r="BC22" s="10">
        <f t="shared" si="44"/>
        <v>16488</v>
      </c>
    </row>
    <row r="23" spans="2:55">
      <c r="B23" s="19" t="s">
        <v>18</v>
      </c>
      <c r="C23" s="87">
        <f>oversi.gov.sk!C23+'IS DCOM'!C23</f>
        <v>289</v>
      </c>
      <c r="D23" s="88">
        <f>oversi.gov.sk!D23+'IS DCOM'!D23</f>
        <v>461</v>
      </c>
      <c r="E23" s="88">
        <f>oversi.gov.sk!E23+'IS DCOM'!E23</f>
        <v>629</v>
      </c>
      <c r="F23" s="88">
        <f>oversi.gov.sk!F23+'IS DCOM'!F23</f>
        <v>776</v>
      </c>
      <c r="G23" s="88">
        <f>oversi.gov.sk!G23+'IS DCOM'!G23</f>
        <v>1288</v>
      </c>
      <c r="H23" s="88">
        <f>oversi.gov.sk!H23+'IS DCOM'!H23</f>
        <v>1224</v>
      </c>
      <c r="I23" s="88">
        <f>oversi.gov.sk!I23+'IS DCOM'!I23</f>
        <v>1271</v>
      </c>
      <c r="J23" s="88">
        <f>oversi.gov.sk!J23+'IS DCOM'!J23</f>
        <v>1412</v>
      </c>
      <c r="K23" s="88"/>
      <c r="L23" s="88"/>
      <c r="M23" s="88"/>
      <c r="N23" s="89"/>
      <c r="O23" s="15">
        <f>SUM(C23:N23)</f>
        <v>7350</v>
      </c>
      <c r="P23" s="1">
        <f t="shared" si="41"/>
        <v>7350</v>
      </c>
      <c r="Q23" s="28">
        <f t="shared" si="36"/>
        <v>0.59515570934256057</v>
      </c>
      <c r="R23" s="28">
        <f t="shared" si="37"/>
        <v>0.36442516268980474</v>
      </c>
      <c r="S23" s="28">
        <f t="shared" si="37"/>
        <v>0.23370429252782188</v>
      </c>
      <c r="T23" s="28">
        <f t="shared" si="37"/>
        <v>0.65979381443298979</v>
      </c>
      <c r="U23" s="28">
        <f t="shared" si="37"/>
        <v>-4.9689440993788803E-2</v>
      </c>
      <c r="V23" s="60">
        <f t="shared" si="37"/>
        <v>3.8398692810457602E-2</v>
      </c>
      <c r="W23" s="60">
        <f t="shared" si="37"/>
        <v>0.11093627065302902</v>
      </c>
      <c r="X23" s="60">
        <f t="shared" si="37"/>
        <v>-1</v>
      </c>
      <c r="Y23" s="60" t="e">
        <f t="shared" si="37"/>
        <v>#DIV/0!</v>
      </c>
      <c r="Z23" s="60" t="e">
        <f t="shared" si="37"/>
        <v>#DIV/0!</v>
      </c>
      <c r="AA23" s="60" t="e">
        <f t="shared" si="37"/>
        <v>#DIV/0!</v>
      </c>
      <c r="AC23" s="28">
        <f t="shared" si="38"/>
        <v>3.931972789115646E-2</v>
      </c>
      <c r="AD23" s="28">
        <f t="shared" si="39"/>
        <v>6.2721088435374148E-2</v>
      </c>
      <c r="AE23" s="28">
        <f t="shared" si="39"/>
        <v>8.5578231292517001E-2</v>
      </c>
      <c r="AF23" s="28">
        <f t="shared" si="39"/>
        <v>0.10557823129251701</v>
      </c>
      <c r="AG23" s="28">
        <f t="shared" si="39"/>
        <v>0.17523809523809525</v>
      </c>
      <c r="AH23" s="28">
        <f t="shared" si="39"/>
        <v>0.16653061224489796</v>
      </c>
      <c r="AI23" s="28">
        <f t="shared" si="39"/>
        <v>0.17292517006802721</v>
      </c>
      <c r="AJ23" s="28">
        <f t="shared" si="39"/>
        <v>0.19210884353741497</v>
      </c>
      <c r="AK23" s="28">
        <f t="shared" si="39"/>
        <v>0</v>
      </c>
      <c r="AL23" s="28">
        <f t="shared" si="39"/>
        <v>0</v>
      </c>
      <c r="AM23" s="28">
        <f t="shared" si="39"/>
        <v>0</v>
      </c>
      <c r="AN23" s="28">
        <f t="shared" si="39"/>
        <v>0</v>
      </c>
      <c r="AP23" s="19" t="s">
        <v>18</v>
      </c>
      <c r="AQ23" s="32">
        <f t="shared" si="42"/>
        <v>289</v>
      </c>
      <c r="AR23" s="32">
        <f t="shared" si="43"/>
        <v>750</v>
      </c>
      <c r="AS23" s="32">
        <f t="shared" si="40"/>
        <v>1379</v>
      </c>
      <c r="AT23" s="32">
        <f t="shared" si="40"/>
        <v>2155</v>
      </c>
      <c r="AU23" s="32">
        <f t="shared" si="40"/>
        <v>3443</v>
      </c>
      <c r="AV23" s="32">
        <f t="shared" si="40"/>
        <v>4667</v>
      </c>
      <c r="AW23" s="32">
        <f t="shared" si="40"/>
        <v>5938</v>
      </c>
      <c r="AX23" s="88"/>
      <c r="AY23" s="88"/>
      <c r="AZ23" s="88"/>
      <c r="BA23" s="88"/>
      <c r="BB23" s="89"/>
      <c r="BC23" s="15">
        <f t="shared" si="44"/>
        <v>5938</v>
      </c>
    </row>
    <row r="24" spans="2:55">
      <c r="B24" s="42"/>
      <c r="C24" s="43">
        <f>SUM(C19:C23)</f>
        <v>31397</v>
      </c>
      <c r="D24" s="43">
        <f t="shared" ref="D24:N24" si="45">SUM(D19:D23)</f>
        <v>40201</v>
      </c>
      <c r="E24" s="43">
        <f t="shared" si="45"/>
        <v>48931</v>
      </c>
      <c r="F24" s="43">
        <f t="shared" si="45"/>
        <v>44750</v>
      </c>
      <c r="G24" s="43">
        <f t="shared" si="45"/>
        <v>43549</v>
      </c>
      <c r="H24" s="43">
        <f t="shared" si="45"/>
        <v>36196</v>
      </c>
      <c r="I24" s="43">
        <f t="shared" si="45"/>
        <v>40267</v>
      </c>
      <c r="J24" s="43">
        <f t="shared" si="45"/>
        <v>37047</v>
      </c>
      <c r="K24" s="43">
        <f t="shared" si="45"/>
        <v>0</v>
      </c>
      <c r="L24" s="43">
        <f t="shared" si="45"/>
        <v>0</v>
      </c>
      <c r="M24" s="43">
        <f t="shared" si="45"/>
        <v>0</v>
      </c>
      <c r="N24" s="76">
        <f t="shared" si="45"/>
        <v>0</v>
      </c>
      <c r="O24" s="43">
        <f>SUM(O20:O23)</f>
        <v>322338</v>
      </c>
      <c r="P24" s="1">
        <f t="shared" si="41"/>
        <v>403330</v>
      </c>
      <c r="Q24" s="28">
        <f t="shared" si="36"/>
        <v>0.28040895626970719</v>
      </c>
      <c r="R24" s="28">
        <f t="shared" si="37"/>
        <v>0.2171587771448471</v>
      </c>
      <c r="S24" s="28">
        <f t="shared" si="37"/>
        <v>-8.5446853732807471E-2</v>
      </c>
      <c r="T24" s="28">
        <f t="shared" si="37"/>
        <v>-2.6837988826815651E-2</v>
      </c>
      <c r="U24" s="28">
        <f t="shared" si="37"/>
        <v>-0.16884429033961745</v>
      </c>
      <c r="V24" s="60">
        <f t="shared" si="37"/>
        <v>0.11247099126975346</v>
      </c>
      <c r="W24" s="60">
        <f t="shared" si="37"/>
        <v>-7.9966225445153638E-2</v>
      </c>
      <c r="X24" s="60">
        <f t="shared" si="37"/>
        <v>-1</v>
      </c>
      <c r="Y24" s="60" t="e">
        <f t="shared" si="37"/>
        <v>#DIV/0!</v>
      </c>
      <c r="Z24" s="60" t="e">
        <f t="shared" si="37"/>
        <v>#DIV/0!</v>
      </c>
      <c r="AA24" s="60" t="e">
        <f t="shared" si="37"/>
        <v>#DIV/0!</v>
      </c>
      <c r="AC24" s="28">
        <f t="shared" si="38"/>
        <v>9.740396726417612E-2</v>
      </c>
      <c r="AD24" s="28">
        <f t="shared" si="39"/>
        <v>0.12471691206125247</v>
      </c>
      <c r="AE24" s="28">
        <f t="shared" si="39"/>
        <v>0.15180028417375549</v>
      </c>
      <c r="AF24" s="28">
        <f t="shared" si="39"/>
        <v>0.13882942749536201</v>
      </c>
      <c r="AG24" s="28">
        <f t="shared" si="39"/>
        <v>0.13510352487140828</v>
      </c>
      <c r="AH24" s="28">
        <f t="shared" si="39"/>
        <v>0.11229206609211449</v>
      </c>
      <c r="AI24" s="28">
        <f t="shared" si="39"/>
        <v>0.12492166607722328</v>
      </c>
      <c r="AJ24" s="28">
        <f t="shared" si="39"/>
        <v>0.11493215196470785</v>
      </c>
      <c r="AK24" s="28">
        <f t="shared" si="39"/>
        <v>0</v>
      </c>
      <c r="AL24" s="28">
        <f t="shared" si="39"/>
        <v>0</v>
      </c>
      <c r="AM24" s="28">
        <f t="shared" si="39"/>
        <v>0</v>
      </c>
      <c r="AN24" s="28">
        <f t="shared" si="39"/>
        <v>0</v>
      </c>
      <c r="AP24" s="42"/>
      <c r="AQ24" s="43">
        <f>SUM(AQ19:AQ23)</f>
        <v>203526</v>
      </c>
      <c r="AR24" s="43">
        <f t="shared" ref="AR24:AW24" si="46">SUM(AR19:AR23)</f>
        <v>243727</v>
      </c>
      <c r="AS24" s="43">
        <f t="shared" si="46"/>
        <v>292658</v>
      </c>
      <c r="AT24" s="43">
        <f t="shared" si="46"/>
        <v>337408</v>
      </c>
      <c r="AU24" s="43">
        <f t="shared" si="46"/>
        <v>380957</v>
      </c>
      <c r="AV24" s="43">
        <f t="shared" si="46"/>
        <v>417153</v>
      </c>
      <c r="AW24" s="43">
        <f t="shared" si="46"/>
        <v>457420</v>
      </c>
      <c r="AX24" s="43">
        <f t="shared" ref="AX24:BB24" si="47">SUM(AX21:AX23)</f>
        <v>0</v>
      </c>
      <c r="AY24" s="43">
        <f t="shared" si="47"/>
        <v>0</v>
      </c>
      <c r="AZ24" s="43">
        <f t="shared" si="47"/>
        <v>0</v>
      </c>
      <c r="BA24" s="43">
        <f t="shared" si="47"/>
        <v>0</v>
      </c>
      <c r="BB24" s="76">
        <f t="shared" si="47"/>
        <v>0</v>
      </c>
      <c r="BC24" s="43">
        <f t="shared" si="44"/>
        <v>457420</v>
      </c>
    </row>
    <row r="25" spans="2:55">
      <c r="B25" s="4"/>
      <c r="L25" s="1"/>
      <c r="Q25" s="1"/>
      <c r="R25" s="1"/>
    </row>
    <row r="26" spans="2:55">
      <c r="B26" s="105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65</v>
      </c>
      <c r="Q26" s="1"/>
      <c r="R26" s="1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2:55">
      <c r="B27" s="18" t="s">
        <v>14</v>
      </c>
      <c r="C27" s="7" t="e">
        <f t="shared" ref="C27:O32" si="48">(C11/C3)-1</f>
        <v>#DIV/0!</v>
      </c>
      <c r="D27" s="7" t="e">
        <f t="shared" si="48"/>
        <v>#DIV/0!</v>
      </c>
      <c r="E27" s="7" t="e">
        <f t="shared" si="48"/>
        <v>#DIV/0!</v>
      </c>
      <c r="F27" s="7" t="e">
        <f t="shared" si="48"/>
        <v>#DIV/0!</v>
      </c>
      <c r="G27" s="7" t="e">
        <f t="shared" si="48"/>
        <v>#DIV/0!</v>
      </c>
      <c r="H27" s="7" t="e">
        <f t="shared" si="48"/>
        <v>#DIV/0!</v>
      </c>
      <c r="I27" s="7" t="e">
        <f t="shared" si="48"/>
        <v>#DIV/0!</v>
      </c>
      <c r="J27" s="57" t="e">
        <f t="shared" si="48"/>
        <v>#DIV/0!</v>
      </c>
      <c r="K27" s="9" t="e">
        <f t="shared" si="48"/>
        <v>#DIV/0!</v>
      </c>
      <c r="L27" s="9" t="e">
        <f t="shared" si="48"/>
        <v>#DIV/0!</v>
      </c>
      <c r="M27" s="9" t="e">
        <f t="shared" si="48"/>
        <v>#DIV/0!</v>
      </c>
      <c r="N27" s="66" t="e">
        <f t="shared" si="48"/>
        <v>#DIV/0!</v>
      </c>
      <c r="O27" s="9" t="e">
        <f t="shared" si="48"/>
        <v>#DIV/0!</v>
      </c>
      <c r="P27" s="9" t="e">
        <f t="shared" ref="P27:P32" si="49">(SUM(J11:N11)/SUM(J3:N3))-1</f>
        <v>#DIV/0!</v>
      </c>
      <c r="Q27" s="1"/>
      <c r="R27" s="1"/>
      <c r="AR27" s="6">
        <f t="shared" ref="AR27:BB27" si="50">(AR4-AQ4)/AQ4</f>
        <v>3.7178423236514524</v>
      </c>
      <c r="AS27" s="6">
        <f t="shared" si="50"/>
        <v>2.6499560246262095</v>
      </c>
      <c r="AT27" s="6">
        <f t="shared" si="50"/>
        <v>0.6595180722891566</v>
      </c>
      <c r="AU27" s="6">
        <f t="shared" si="50"/>
        <v>0.4203571947146798</v>
      </c>
      <c r="AV27" s="6">
        <f t="shared" si="50"/>
        <v>0.1713351052954406</v>
      </c>
      <c r="AW27" s="6">
        <f t="shared" si="50"/>
        <v>0.12366905219060918</v>
      </c>
      <c r="AX27" s="6">
        <f t="shared" si="50"/>
        <v>0.11867961165048543</v>
      </c>
      <c r="AY27" s="6">
        <f t="shared" si="50"/>
        <v>0.11962785530792196</v>
      </c>
      <c r="AZ27" s="6">
        <f t="shared" si="50"/>
        <v>0.14560337343420562</v>
      </c>
      <c r="BA27" s="6">
        <f t="shared" si="50"/>
        <v>0.13261881563278122</v>
      </c>
      <c r="BB27" s="6">
        <f t="shared" si="50"/>
        <v>8.5595488434333775E-2</v>
      </c>
    </row>
    <row r="28" spans="2:55">
      <c r="B28" s="17" t="s">
        <v>15</v>
      </c>
      <c r="C28" s="7">
        <f t="shared" si="48"/>
        <v>10.796680497925312</v>
      </c>
      <c r="D28" s="7">
        <f t="shared" si="48"/>
        <v>4.8995535714285712</v>
      </c>
      <c r="E28" s="7">
        <f t="shared" si="48"/>
        <v>3.2834384334550286</v>
      </c>
      <c r="F28" s="7">
        <f t="shared" si="48"/>
        <v>6.0171720862257949</v>
      </c>
      <c r="G28" s="7">
        <f t="shared" si="48"/>
        <v>2.9592400690846286</v>
      </c>
      <c r="H28" s="7">
        <f t="shared" si="48"/>
        <v>3.0381861575178997</v>
      </c>
      <c r="I28" s="7">
        <f t="shared" si="48"/>
        <v>2.8821453775582215</v>
      </c>
      <c r="J28" s="57">
        <f t="shared" si="48"/>
        <v>1.912303664921466</v>
      </c>
      <c r="K28" s="9">
        <f t="shared" si="48"/>
        <v>5.8450377248984333</v>
      </c>
      <c r="L28" s="9">
        <f t="shared" si="48"/>
        <v>6.3262350936967628</v>
      </c>
      <c r="M28" s="9">
        <f t="shared" si="48"/>
        <v>4.8885714285714288</v>
      </c>
      <c r="N28" s="66">
        <f t="shared" si="48"/>
        <v>8.2534896705750977</v>
      </c>
      <c r="O28" s="9">
        <f t="shared" si="48"/>
        <v>4.6534448602245213</v>
      </c>
      <c r="P28" s="9">
        <f t="shared" si="49"/>
        <v>5.5493902439024394</v>
      </c>
      <c r="Q28" s="1"/>
      <c r="R28" s="1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55">
      <c r="B29" s="18" t="s">
        <v>16</v>
      </c>
      <c r="C29" s="7" t="e">
        <f t="shared" si="48"/>
        <v>#DIV/0!</v>
      </c>
      <c r="D29" s="7" t="e">
        <f t="shared" si="48"/>
        <v>#DIV/0!</v>
      </c>
      <c r="E29" s="7" t="e">
        <f t="shared" si="48"/>
        <v>#DIV/0!</v>
      </c>
      <c r="F29" s="7" t="e">
        <f t="shared" si="48"/>
        <v>#DIV/0!</v>
      </c>
      <c r="G29" s="7" t="e">
        <f t="shared" si="48"/>
        <v>#DIV/0!</v>
      </c>
      <c r="H29" s="7" t="e">
        <f t="shared" si="48"/>
        <v>#DIV/0!</v>
      </c>
      <c r="I29" s="7" t="e">
        <f t="shared" si="48"/>
        <v>#DIV/0!</v>
      </c>
      <c r="J29" s="57" t="e">
        <f t="shared" si="48"/>
        <v>#DIV/0!</v>
      </c>
      <c r="K29" s="9" t="e">
        <f t="shared" si="48"/>
        <v>#DIV/0!</v>
      </c>
      <c r="L29" s="9" t="e">
        <f t="shared" si="48"/>
        <v>#DIV/0!</v>
      </c>
      <c r="M29" s="9" t="e">
        <f t="shared" si="48"/>
        <v>#DIV/0!</v>
      </c>
      <c r="N29" s="66" t="e">
        <f t="shared" si="48"/>
        <v>#DIV/0!</v>
      </c>
      <c r="O29" s="9" t="e">
        <f t="shared" si="48"/>
        <v>#DIV/0!</v>
      </c>
      <c r="P29" s="9" t="e">
        <f t="shared" si="49"/>
        <v>#DIV/0!</v>
      </c>
      <c r="R29" s="1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55">
      <c r="B30" s="18" t="s">
        <v>17</v>
      </c>
      <c r="C30" s="7" t="e">
        <f t="shared" si="48"/>
        <v>#DIV/0!</v>
      </c>
      <c r="D30" s="7" t="e">
        <f t="shared" si="48"/>
        <v>#DIV/0!</v>
      </c>
      <c r="E30" s="7" t="e">
        <f t="shared" si="48"/>
        <v>#DIV/0!</v>
      </c>
      <c r="F30" s="7" t="e">
        <f t="shared" si="48"/>
        <v>#DIV/0!</v>
      </c>
      <c r="G30" s="7" t="e">
        <f t="shared" si="48"/>
        <v>#DIV/0!</v>
      </c>
      <c r="H30" s="7" t="e">
        <f t="shared" si="48"/>
        <v>#DIV/0!</v>
      </c>
      <c r="I30" s="7" t="e">
        <f t="shared" si="48"/>
        <v>#DIV/0!</v>
      </c>
      <c r="J30" s="57" t="e">
        <f t="shared" si="48"/>
        <v>#DIV/0!</v>
      </c>
      <c r="K30" s="9" t="e">
        <f t="shared" si="48"/>
        <v>#DIV/0!</v>
      </c>
      <c r="L30" s="9" t="e">
        <f t="shared" si="48"/>
        <v>#DIV/0!</v>
      </c>
      <c r="M30" s="9" t="e">
        <f t="shared" si="48"/>
        <v>#DIV/0!</v>
      </c>
      <c r="N30" s="66" t="e">
        <f t="shared" si="48"/>
        <v>#DIV/0!</v>
      </c>
      <c r="O30" s="9" t="e">
        <f t="shared" si="48"/>
        <v>#DIV/0!</v>
      </c>
      <c r="P30" s="9" t="e">
        <f t="shared" si="49"/>
        <v>#DIV/0!</v>
      </c>
      <c r="R30" s="1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2:55">
      <c r="B31" s="19" t="s">
        <v>18</v>
      </c>
      <c r="C31" s="37" t="e">
        <f t="shared" si="48"/>
        <v>#DIV/0!</v>
      </c>
      <c r="D31" s="37" t="e">
        <f t="shared" si="48"/>
        <v>#DIV/0!</v>
      </c>
      <c r="E31" s="37" t="e">
        <f t="shared" si="48"/>
        <v>#DIV/0!</v>
      </c>
      <c r="F31" s="37" t="e">
        <f t="shared" si="48"/>
        <v>#DIV/0!</v>
      </c>
      <c r="G31" s="37" t="e">
        <f t="shared" si="48"/>
        <v>#DIV/0!</v>
      </c>
      <c r="H31" s="37" t="e">
        <f t="shared" si="48"/>
        <v>#DIV/0!</v>
      </c>
      <c r="I31" s="37" t="e">
        <f t="shared" si="48"/>
        <v>#DIV/0!</v>
      </c>
      <c r="J31" s="58" t="e">
        <f t="shared" si="48"/>
        <v>#DIV/0!</v>
      </c>
      <c r="K31" s="38" t="e">
        <f t="shared" si="48"/>
        <v>#DIV/0!</v>
      </c>
      <c r="L31" s="38" t="e">
        <f t="shared" si="48"/>
        <v>#DIV/0!</v>
      </c>
      <c r="M31" s="38" t="e">
        <f t="shared" si="48"/>
        <v>#DIV/0!</v>
      </c>
      <c r="N31" s="67" t="e">
        <f t="shared" si="48"/>
        <v>#DIV/0!</v>
      </c>
      <c r="O31" s="38" t="e">
        <f t="shared" si="48"/>
        <v>#DIV/0!</v>
      </c>
      <c r="P31" s="38" t="e">
        <f t="shared" si="49"/>
        <v>#DIV/0!</v>
      </c>
      <c r="Q31" s="1"/>
      <c r="R31" s="1"/>
      <c r="AR31" s="6">
        <f t="shared" ref="AR31:BB31" si="51">(AR8-AQ8)/AQ8</f>
        <v>3.7178423236514524</v>
      </c>
      <c r="AS31" s="6">
        <f t="shared" si="51"/>
        <v>2.6499560246262095</v>
      </c>
      <c r="AT31" s="6">
        <f t="shared" si="51"/>
        <v>0.6595180722891566</v>
      </c>
      <c r="AU31" s="6">
        <f t="shared" si="51"/>
        <v>0.4203571947146798</v>
      </c>
      <c r="AV31" s="6">
        <f t="shared" si="51"/>
        <v>0.1713351052954406</v>
      </c>
      <c r="AW31" s="6">
        <f t="shared" si="51"/>
        <v>0.12366905219060918</v>
      </c>
      <c r="AX31" s="6">
        <f t="shared" si="51"/>
        <v>0.11867961165048543</v>
      </c>
      <c r="AY31" s="6">
        <f t="shared" si="51"/>
        <v>0.11962785530792196</v>
      </c>
      <c r="AZ31" s="6">
        <f t="shared" si="51"/>
        <v>0.14560337343420562</v>
      </c>
      <c r="BA31" s="6">
        <f t="shared" si="51"/>
        <v>0.13261881563278122</v>
      </c>
      <c r="BB31" s="6">
        <f t="shared" si="51"/>
        <v>8.5595488434333775E-2</v>
      </c>
    </row>
    <row r="32" spans="2:55">
      <c r="B32" s="18"/>
      <c r="C32" s="37">
        <f t="shared" si="48"/>
        <v>10.796680497925312</v>
      </c>
      <c r="D32" s="37">
        <f t="shared" si="48"/>
        <v>4.8995535714285712</v>
      </c>
      <c r="E32" s="37">
        <f t="shared" si="48"/>
        <v>3.2834384334550286</v>
      </c>
      <c r="F32" s="37">
        <f t="shared" si="48"/>
        <v>6.0171720862257949</v>
      </c>
      <c r="G32" s="37">
        <f t="shared" si="48"/>
        <v>2.9592400690846286</v>
      </c>
      <c r="H32" s="37">
        <f t="shared" si="48"/>
        <v>3.0381861575178997</v>
      </c>
      <c r="I32" s="37">
        <f t="shared" si="48"/>
        <v>2.8821453775582215</v>
      </c>
      <c r="J32" s="58">
        <f t="shared" si="48"/>
        <v>1.912303664921466</v>
      </c>
      <c r="K32" s="38">
        <f t="shared" si="48"/>
        <v>7.8607080673244347</v>
      </c>
      <c r="L32" s="38">
        <f t="shared" si="48"/>
        <v>9.0102214650766612</v>
      </c>
      <c r="M32" s="38">
        <f t="shared" si="48"/>
        <v>7.4159183673469382</v>
      </c>
      <c r="N32" s="67">
        <f t="shared" si="48"/>
        <v>11.06141820212172</v>
      </c>
      <c r="O32" s="38">
        <f t="shared" si="48"/>
        <v>5.5777679947171475</v>
      </c>
      <c r="P32" s="38">
        <f t="shared" si="49"/>
        <v>7.6831300813008134</v>
      </c>
      <c r="Q32" s="1"/>
      <c r="R32" s="1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2:54">
      <c r="B33" s="4"/>
      <c r="L33" s="1"/>
      <c r="Q33" s="1"/>
      <c r="R33" s="1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2:54">
      <c r="B34" s="41" t="s">
        <v>60</v>
      </c>
      <c r="C34" s="39" t="s">
        <v>46</v>
      </c>
      <c r="D34" s="39" t="s">
        <v>47</v>
      </c>
      <c r="E34" s="39" t="s">
        <v>48</v>
      </c>
      <c r="F34" s="39" t="s">
        <v>49</v>
      </c>
      <c r="G34" s="39" t="s">
        <v>50</v>
      </c>
      <c r="H34" s="39" t="s">
        <v>51</v>
      </c>
      <c r="I34" s="39" t="s">
        <v>52</v>
      </c>
      <c r="J34" s="39" t="s">
        <v>53</v>
      </c>
      <c r="K34" s="45"/>
      <c r="L34" s="45"/>
      <c r="M34" s="45"/>
      <c r="N34" s="69"/>
      <c r="O34" s="39" t="s">
        <v>66</v>
      </c>
      <c r="Q34" s="1"/>
      <c r="R34" s="1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2:54">
      <c r="B35" s="17" t="s">
        <v>14</v>
      </c>
      <c r="C35" s="9" t="e">
        <f t="shared" ref="C35:H40" si="52">(C19/C11)-1</f>
        <v>#DIV/0!</v>
      </c>
      <c r="D35" s="9" t="e">
        <f t="shared" si="52"/>
        <v>#DIV/0!</v>
      </c>
      <c r="E35" s="9" t="e">
        <f t="shared" si="52"/>
        <v>#DIV/0!</v>
      </c>
      <c r="F35" s="9" t="e">
        <f t="shared" si="52"/>
        <v>#DIV/0!</v>
      </c>
      <c r="G35" s="9" t="e">
        <f t="shared" si="52"/>
        <v>#DIV/0!</v>
      </c>
      <c r="H35" s="9" t="e">
        <f t="shared" si="52"/>
        <v>#DIV/0!</v>
      </c>
      <c r="I35" s="9" t="e">
        <f t="shared" ref="I35:J40" si="53">(I19/I11)-1</f>
        <v>#DIV/0!</v>
      </c>
      <c r="J35" s="9" t="e">
        <f t="shared" si="53"/>
        <v>#DIV/0!</v>
      </c>
      <c r="K35" s="57"/>
      <c r="L35" s="57"/>
      <c r="M35" s="57"/>
      <c r="N35" s="71"/>
      <c r="O35" s="9" t="e">
        <f t="shared" ref="O35:O40" si="54">(SUM(C19:J19)/SUM(C11:J11))-1</f>
        <v>#DIV/0!</v>
      </c>
      <c r="Q35" s="1"/>
      <c r="R35" s="1"/>
      <c r="AR35" s="6">
        <f t="shared" ref="AR35:BB35" si="55">(AR12-AQ12)/AQ12</f>
        <v>0.20682369512481416</v>
      </c>
      <c r="AS35" s="6">
        <f t="shared" si="55"/>
        <v>0.41842821942679287</v>
      </c>
      <c r="AT35" s="6">
        <f t="shared" si="55"/>
        <v>0.43899428571428573</v>
      </c>
      <c r="AU35" s="6">
        <f t="shared" si="55"/>
        <v>0.18206366351102357</v>
      </c>
      <c r="AV35" s="6">
        <f t="shared" si="55"/>
        <v>9.0945738934128842E-2</v>
      </c>
      <c r="AW35" s="6">
        <f t="shared" si="55"/>
        <v>6.7757987830414104E-2</v>
      </c>
      <c r="AX35" s="6">
        <f t="shared" si="55"/>
        <v>5.1334110074174905E-2</v>
      </c>
      <c r="AY35" s="6">
        <f t="shared" si="55"/>
        <v>0.12940957020748983</v>
      </c>
      <c r="AZ35" s="6">
        <f t="shared" si="55"/>
        <v>0.16712166402735815</v>
      </c>
      <c r="BA35" s="6">
        <f t="shared" si="55"/>
        <v>0.12009189814622127</v>
      </c>
      <c r="BB35" s="6">
        <f t="shared" si="55"/>
        <v>0.12316438763376933</v>
      </c>
    </row>
    <row r="36" spans="2:54">
      <c r="B36" s="17" t="s">
        <v>15</v>
      </c>
      <c r="C36" s="9">
        <f t="shared" si="52"/>
        <v>6.7664438972915937</v>
      </c>
      <c r="D36" s="9">
        <f t="shared" si="52"/>
        <v>4.8113885735906168</v>
      </c>
      <c r="E36" s="9">
        <f t="shared" si="52"/>
        <v>1.9070974740430806</v>
      </c>
      <c r="F36" s="9">
        <f t="shared" si="52"/>
        <v>0.73612412787670523</v>
      </c>
      <c r="G36" s="9">
        <f t="shared" si="52"/>
        <v>1.5840167510033152</v>
      </c>
      <c r="H36" s="9">
        <f t="shared" si="52"/>
        <v>2.5252659574468086</v>
      </c>
      <c r="I36" s="9">
        <f t="shared" si="53"/>
        <v>3.7727685875295398</v>
      </c>
      <c r="J36" s="9">
        <f t="shared" si="53"/>
        <v>4.4617977528089892</v>
      </c>
      <c r="K36" s="57"/>
      <c r="L36" s="57"/>
      <c r="M36" s="57"/>
      <c r="N36" s="71"/>
      <c r="O36" s="9">
        <f t="shared" si="54"/>
        <v>2.3278623834439216</v>
      </c>
      <c r="Q36" s="1"/>
      <c r="R36" s="1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2:54">
      <c r="B37" s="18" t="s">
        <v>16</v>
      </c>
      <c r="C37" s="9" t="e">
        <f t="shared" si="52"/>
        <v>#DIV/0!</v>
      </c>
      <c r="D37" s="9" t="e">
        <f t="shared" si="52"/>
        <v>#DIV/0!</v>
      </c>
      <c r="E37" s="9" t="e">
        <f t="shared" si="52"/>
        <v>#DIV/0!</v>
      </c>
      <c r="F37" s="9" t="e">
        <f t="shared" si="52"/>
        <v>#DIV/0!</v>
      </c>
      <c r="G37" s="9" t="e">
        <f t="shared" si="52"/>
        <v>#DIV/0!</v>
      </c>
      <c r="H37" s="9" t="e">
        <f t="shared" si="52"/>
        <v>#DIV/0!</v>
      </c>
      <c r="I37" s="9" t="e">
        <f t="shared" si="53"/>
        <v>#DIV/0!</v>
      </c>
      <c r="J37" s="9" t="e">
        <f t="shared" si="53"/>
        <v>#DIV/0!</v>
      </c>
      <c r="K37" s="57"/>
      <c r="L37" s="57"/>
      <c r="M37" s="57"/>
      <c r="N37" s="71"/>
      <c r="O37" s="9" t="e">
        <f t="shared" si="54"/>
        <v>#DIV/0!</v>
      </c>
      <c r="Q37" s="1"/>
      <c r="R37" s="1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2:54">
      <c r="B38" s="18" t="s">
        <v>17</v>
      </c>
      <c r="C38" s="9" t="e">
        <f t="shared" si="52"/>
        <v>#DIV/0!</v>
      </c>
      <c r="D38" s="9" t="e">
        <f t="shared" si="52"/>
        <v>#DIV/0!</v>
      </c>
      <c r="E38" s="9" t="e">
        <f t="shared" si="52"/>
        <v>#DIV/0!</v>
      </c>
      <c r="F38" s="9" t="e">
        <f t="shared" si="52"/>
        <v>#DIV/0!</v>
      </c>
      <c r="G38" s="9" t="e">
        <f t="shared" si="52"/>
        <v>#DIV/0!</v>
      </c>
      <c r="H38" s="9" t="e">
        <f t="shared" si="52"/>
        <v>#DIV/0!</v>
      </c>
      <c r="I38" s="9" t="e">
        <f t="shared" si="53"/>
        <v>#DIV/0!</v>
      </c>
      <c r="J38" s="9" t="e">
        <f t="shared" si="53"/>
        <v>#DIV/0!</v>
      </c>
      <c r="K38" s="57"/>
      <c r="L38" s="57"/>
      <c r="M38" s="57"/>
      <c r="N38" s="71"/>
      <c r="O38" s="9" t="e">
        <f t="shared" si="54"/>
        <v>#DIV/0!</v>
      </c>
      <c r="Q38" s="1"/>
      <c r="R38" s="1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2:54">
      <c r="B39" s="19" t="s">
        <v>18</v>
      </c>
      <c r="C39" s="38" t="e">
        <f t="shared" si="52"/>
        <v>#DIV/0!</v>
      </c>
      <c r="D39" s="38" t="e">
        <f t="shared" si="52"/>
        <v>#DIV/0!</v>
      </c>
      <c r="E39" s="38" t="e">
        <f t="shared" si="52"/>
        <v>#DIV/0!</v>
      </c>
      <c r="F39" s="38" t="e">
        <f t="shared" si="52"/>
        <v>#DIV/0!</v>
      </c>
      <c r="G39" s="38" t="e">
        <f t="shared" si="52"/>
        <v>#DIV/0!</v>
      </c>
      <c r="H39" s="38" t="e">
        <f t="shared" si="52"/>
        <v>#DIV/0!</v>
      </c>
      <c r="I39" s="38" t="e">
        <f t="shared" si="53"/>
        <v>#DIV/0!</v>
      </c>
      <c r="J39" s="38" t="e">
        <f t="shared" si="53"/>
        <v>#DIV/0!</v>
      </c>
      <c r="K39" s="58"/>
      <c r="L39" s="58"/>
      <c r="M39" s="58"/>
      <c r="N39" s="72"/>
      <c r="O39" s="9" t="e">
        <f t="shared" si="54"/>
        <v>#DIV/0!</v>
      </c>
      <c r="Q39" s="1"/>
      <c r="R39" s="1"/>
      <c r="AR39" s="6">
        <f t="shared" ref="AR39:BB39" si="56">(AR16-AQ16)/AQ16</f>
        <v>0.20682369512481416</v>
      </c>
      <c r="AS39" s="6">
        <f t="shared" si="56"/>
        <v>0.41842821942679287</v>
      </c>
      <c r="AT39" s="6">
        <f t="shared" si="56"/>
        <v>0.43899428571428573</v>
      </c>
      <c r="AU39" s="6">
        <f t="shared" si="56"/>
        <v>0.18206366351102357</v>
      </c>
      <c r="AV39" s="6">
        <f t="shared" si="56"/>
        <v>9.0945738934128842E-2</v>
      </c>
      <c r="AW39" s="6">
        <f t="shared" si="56"/>
        <v>6.7757987830414104E-2</v>
      </c>
      <c r="AX39" s="6">
        <f t="shared" si="56"/>
        <v>5.1334110074174905E-2</v>
      </c>
      <c r="AY39" s="6">
        <f t="shared" si="56"/>
        <v>0.167517034793772</v>
      </c>
      <c r="AZ39" s="6">
        <f t="shared" si="56"/>
        <v>0.2208939513552122</v>
      </c>
      <c r="BA39" s="6">
        <f t="shared" si="56"/>
        <v>0.15872001724297194</v>
      </c>
      <c r="BB39" s="6">
        <f t="shared" si="56"/>
        <v>0.14350913789552705</v>
      </c>
    </row>
    <row r="40" spans="2:54">
      <c r="B40" s="68"/>
      <c r="C40" s="38">
        <f t="shared" si="52"/>
        <v>10.043615898698558</v>
      </c>
      <c r="D40" s="38">
        <f t="shared" si="52"/>
        <v>6.6051835035944002</v>
      </c>
      <c r="E40" s="38">
        <f t="shared" si="52"/>
        <v>2.7913373624670696</v>
      </c>
      <c r="F40" s="38">
        <f t="shared" si="52"/>
        <v>1.3300010413412475</v>
      </c>
      <c r="G40" s="38">
        <f t="shared" si="52"/>
        <v>2.7994241842610363</v>
      </c>
      <c r="H40" s="38">
        <f t="shared" si="52"/>
        <v>4.3481087470449173</v>
      </c>
      <c r="I40" s="38">
        <f t="shared" si="53"/>
        <v>6.3199418287584077</v>
      </c>
      <c r="J40" s="38">
        <f t="shared" si="53"/>
        <v>7.3251685393258423</v>
      </c>
      <c r="N40" s="68"/>
      <c r="O40" s="70">
        <f t="shared" si="54"/>
        <v>3.711028616526848</v>
      </c>
      <c r="Q40" s="1"/>
      <c r="R40" s="1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2:54">
      <c r="L41" s="1"/>
      <c r="Q41" s="1"/>
      <c r="R41" s="1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2:54">
      <c r="L42" s="1"/>
      <c r="Q42" s="1"/>
      <c r="R42" s="1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2:54">
      <c r="C43" s="24" t="s">
        <v>28</v>
      </c>
      <c r="D43" s="24" t="s">
        <v>29</v>
      </c>
      <c r="E43" s="24" t="s">
        <v>30</v>
      </c>
      <c r="F43" s="24" t="s">
        <v>31</v>
      </c>
      <c r="G43" s="24" t="s">
        <v>33</v>
      </c>
      <c r="H43" s="24" t="s">
        <v>34</v>
      </c>
      <c r="I43" s="24" t="s">
        <v>35</v>
      </c>
      <c r="J43" s="24" t="s">
        <v>36</v>
      </c>
      <c r="K43" s="24" t="s">
        <v>37</v>
      </c>
      <c r="L43" s="24" t="s">
        <v>38</v>
      </c>
      <c r="M43" s="24" t="s">
        <v>39</v>
      </c>
      <c r="N43" s="24" t="s">
        <v>40</v>
      </c>
      <c r="Q43" s="1"/>
      <c r="R43" s="1"/>
      <c r="AR43" s="6">
        <f t="shared" ref="AR43:AW47" si="57">(AR20-AQ20)/AQ20</f>
        <v>0.1773481205221317</v>
      </c>
      <c r="AS43" s="6">
        <f t="shared" si="57"/>
        <v>0.18397799266422141</v>
      </c>
      <c r="AT43" s="6">
        <f t="shared" si="57"/>
        <v>0.13809841334266579</v>
      </c>
      <c r="AU43" s="6">
        <f t="shared" si="57"/>
        <v>0.10778216488655179</v>
      </c>
      <c r="AV43" s="6">
        <f t="shared" si="57"/>
        <v>7.8377073252456367E-2</v>
      </c>
      <c r="AW43" s="6">
        <f t="shared" si="57"/>
        <v>7.9979407320758394E-2</v>
      </c>
      <c r="AX43" s="6"/>
      <c r="AY43" s="6"/>
      <c r="AZ43" s="6"/>
      <c r="BA43" s="6"/>
      <c r="BB43" s="6"/>
    </row>
    <row r="44" spans="2:54">
      <c r="B44" t="s">
        <v>95</v>
      </c>
      <c r="C44" s="1">
        <f>oversi.gov.sk!K12</f>
        <v>6787</v>
      </c>
      <c r="D44" s="1">
        <f>oversi.gov.sk!L12</f>
        <v>10406</v>
      </c>
      <c r="E44" s="1">
        <f>oversi.gov.sk!M12</f>
        <v>7557</v>
      </c>
      <c r="F44" s="1">
        <f>oversi.gov.sk!N12</f>
        <v>11798</v>
      </c>
      <c r="G44" s="1">
        <f>oversi.gov.sk!C20</f>
        <v>15196</v>
      </c>
      <c r="H44" s="1">
        <f>oversi.gov.sk!D20</f>
        <v>15847</v>
      </c>
      <c r="I44" s="1">
        <f>oversi.gov.sk!E20</f>
        <v>16230</v>
      </c>
      <c r="J44" s="1">
        <f>oversi.gov.sk!F20</f>
        <v>15694</v>
      </c>
      <c r="K44" s="1">
        <f>oversi.gov.sk!G20</f>
        <v>16868</v>
      </c>
      <c r="L44" s="1">
        <f>oversi.gov.sk!H20</f>
        <v>14296</v>
      </c>
      <c r="M44" s="1">
        <f>oversi.gov.sk!I20</f>
        <v>16203</v>
      </c>
      <c r="N44" s="1">
        <f>oversi.gov.sk!J20</f>
        <v>15920</v>
      </c>
      <c r="P44" s="277">
        <f>C44</f>
        <v>6787</v>
      </c>
      <c r="Q44" s="277">
        <f>P44+D44</f>
        <v>17193</v>
      </c>
      <c r="R44" s="277">
        <f t="shared" ref="R44:Z44" si="58">Q44+E44</f>
        <v>24750</v>
      </c>
      <c r="S44" s="277">
        <f t="shared" si="58"/>
        <v>36548</v>
      </c>
      <c r="T44" s="277">
        <f t="shared" si="58"/>
        <v>51744</v>
      </c>
      <c r="U44" s="277">
        <f t="shared" si="58"/>
        <v>67591</v>
      </c>
      <c r="V44" s="277">
        <f t="shared" si="58"/>
        <v>83821</v>
      </c>
      <c r="W44" s="277">
        <f t="shared" si="58"/>
        <v>99515</v>
      </c>
      <c r="X44" s="277">
        <f t="shared" si="58"/>
        <v>116383</v>
      </c>
      <c r="Y44" s="277">
        <f t="shared" si="58"/>
        <v>130679</v>
      </c>
      <c r="Z44" s="277">
        <f t="shared" si="58"/>
        <v>146882</v>
      </c>
      <c r="AA44" s="277">
        <f t="shared" ref="AA44" si="59">Z44+N44</f>
        <v>162802</v>
      </c>
      <c r="AB44" s="1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2:54">
      <c r="B45" t="s">
        <v>96</v>
      </c>
      <c r="C45" s="13">
        <f>'IS DCOM'!K12</f>
        <v>5007</v>
      </c>
      <c r="D45" s="13">
        <f>'IS DCOM'!L12</f>
        <v>6796</v>
      </c>
      <c r="E45" s="13">
        <f>'IS DCOM'!M12</f>
        <v>6870</v>
      </c>
      <c r="F45" s="13">
        <f>'IS DCOM'!N12</f>
        <v>4775</v>
      </c>
      <c r="G45" s="13">
        <f>'IS DCOM'!C20</f>
        <v>6884</v>
      </c>
      <c r="H45" s="13">
        <f>'IS DCOM'!D20</f>
        <v>14872</v>
      </c>
      <c r="I45" s="13">
        <f>'IS DCOM'!E20</f>
        <v>21289</v>
      </c>
      <c r="J45" s="13">
        <f>'IS DCOM'!F20</f>
        <v>17650</v>
      </c>
      <c r="K45" s="13">
        <f>'IS DCOM'!G20</f>
        <v>12750</v>
      </c>
      <c r="L45" s="13">
        <f>'IS DCOM'!H20</f>
        <v>9563</v>
      </c>
      <c r="M45" s="13">
        <f>'IS DCOM'!I20</f>
        <v>10052</v>
      </c>
      <c r="N45" s="13">
        <f>'IS DCOM'!J20</f>
        <v>8385</v>
      </c>
      <c r="P45" s="277">
        <f>C45</f>
        <v>5007</v>
      </c>
      <c r="Q45" s="277">
        <f>P45+D45</f>
        <v>11803</v>
      </c>
      <c r="R45" s="277">
        <f t="shared" ref="R45" si="60">Q45+E45</f>
        <v>18673</v>
      </c>
      <c r="S45" s="277">
        <f t="shared" ref="S45" si="61">R45+F45</f>
        <v>23448</v>
      </c>
      <c r="T45" s="277">
        <f t="shared" ref="T45" si="62">S45+G45</f>
        <v>30332</v>
      </c>
      <c r="U45" s="277">
        <f t="shared" ref="U45" si="63">T45+H45</f>
        <v>45204</v>
      </c>
      <c r="V45" s="277">
        <f t="shared" ref="V45" si="64">U45+I45</f>
        <v>66493</v>
      </c>
      <c r="W45" s="277">
        <f t="shared" ref="W45" si="65">V45+J45</f>
        <v>84143</v>
      </c>
      <c r="X45" s="277">
        <f t="shared" ref="X45" si="66">W45+K45</f>
        <v>96893</v>
      </c>
      <c r="Y45" s="277">
        <f t="shared" ref="Y45" si="67">X45+L45</f>
        <v>106456</v>
      </c>
      <c r="Z45" s="277">
        <f t="shared" ref="Z45" si="68">Y45+M45</f>
        <v>116508</v>
      </c>
      <c r="AA45" s="277">
        <f t="shared" ref="AA45" si="69">Z45+N45</f>
        <v>124893</v>
      </c>
      <c r="AR45" s="6">
        <f t="shared" si="57"/>
        <v>0.78330291970802923</v>
      </c>
      <c r="AS45" s="6">
        <f t="shared" si="57"/>
        <v>0.5932463545663853</v>
      </c>
      <c r="AT45" s="6">
        <f t="shared" si="57"/>
        <v>0.37700706486833657</v>
      </c>
      <c r="AU45" s="6">
        <f t="shared" si="57"/>
        <v>0.30200559701492535</v>
      </c>
      <c r="AV45" s="6">
        <f t="shared" si="57"/>
        <v>0.22478953967401039</v>
      </c>
      <c r="AW45" s="6">
        <f t="shared" si="57"/>
        <v>0.20561567709856685</v>
      </c>
      <c r="AX45" s="6"/>
      <c r="AY45" s="6"/>
      <c r="AZ45" s="6"/>
      <c r="BA45" s="6"/>
      <c r="BB45" s="6"/>
    </row>
    <row r="46" spans="2:54">
      <c r="C46" s="210">
        <f>SUM(C44:C45)</f>
        <v>11794</v>
      </c>
      <c r="D46" s="210">
        <f t="shared" ref="D46:L46" si="70">SUM(D44:D45)</f>
        <v>17202</v>
      </c>
      <c r="E46" s="210">
        <f t="shared" si="70"/>
        <v>14427</v>
      </c>
      <c r="F46" s="210">
        <f t="shared" si="70"/>
        <v>16573</v>
      </c>
      <c r="G46" s="210">
        <f t="shared" si="70"/>
        <v>22080</v>
      </c>
      <c r="H46" s="210">
        <f t="shared" si="70"/>
        <v>30719</v>
      </c>
      <c r="I46" s="210">
        <f t="shared" si="70"/>
        <v>37519</v>
      </c>
      <c r="J46" s="210">
        <f t="shared" si="70"/>
        <v>33344</v>
      </c>
      <c r="K46" s="210">
        <f t="shared" si="70"/>
        <v>29618</v>
      </c>
      <c r="L46" s="210">
        <f t="shared" si="70"/>
        <v>23859</v>
      </c>
      <c r="M46" s="210">
        <f>SUM(M44:M45)</f>
        <v>26255</v>
      </c>
      <c r="N46" s="210">
        <f>SUM(N44:N45)</f>
        <v>24305</v>
      </c>
      <c r="P46" s="210">
        <f>P44+P45</f>
        <v>11794</v>
      </c>
      <c r="Q46" s="210">
        <f t="shared" ref="Q46:AA46" si="71">Q44+Q45</f>
        <v>28996</v>
      </c>
      <c r="R46" s="210">
        <f t="shared" si="71"/>
        <v>43423</v>
      </c>
      <c r="S46" s="210">
        <f t="shared" si="71"/>
        <v>59996</v>
      </c>
      <c r="T46" s="210">
        <f t="shared" si="71"/>
        <v>82076</v>
      </c>
      <c r="U46" s="210">
        <f t="shared" si="71"/>
        <v>112795</v>
      </c>
      <c r="V46" s="210">
        <f t="shared" si="71"/>
        <v>150314</v>
      </c>
      <c r="W46" s="210">
        <f t="shared" si="71"/>
        <v>183658</v>
      </c>
      <c r="X46" s="210">
        <f t="shared" si="71"/>
        <v>213276</v>
      </c>
      <c r="Y46" s="210">
        <f t="shared" si="71"/>
        <v>237135</v>
      </c>
      <c r="Z46" s="210">
        <f t="shared" si="71"/>
        <v>263390</v>
      </c>
      <c r="AA46" s="210">
        <f t="shared" si="71"/>
        <v>287695</v>
      </c>
      <c r="AR46" s="6">
        <f t="shared" si="57"/>
        <v>1.5951557093425606</v>
      </c>
      <c r="AS46" s="6">
        <f t="shared" si="57"/>
        <v>0.83866666666666667</v>
      </c>
      <c r="AT46" s="6">
        <f t="shared" si="57"/>
        <v>0.56272661348803477</v>
      </c>
      <c r="AU46" s="6">
        <f t="shared" si="57"/>
        <v>0.59767981438515083</v>
      </c>
      <c r="AV46" s="6">
        <f t="shared" si="57"/>
        <v>0.35550392099912864</v>
      </c>
      <c r="AW46" s="6">
        <f t="shared" si="57"/>
        <v>0.27233769016498821</v>
      </c>
      <c r="AX46" s="6"/>
      <c r="AY46" s="6"/>
      <c r="AZ46" s="6"/>
      <c r="BA46" s="6"/>
      <c r="BB46" s="6"/>
    </row>
    <row r="47" spans="2:54">
      <c r="Q47" s="275">
        <f>(Q44-P44)/P44</f>
        <v>1.5332252836304701</v>
      </c>
      <c r="R47" s="275">
        <f t="shared" ref="R47:AA47" si="72">(R44-Q44)/Q44</f>
        <v>0.43953934740882916</v>
      </c>
      <c r="S47" s="275">
        <f t="shared" si="72"/>
        <v>0.47668686868686871</v>
      </c>
      <c r="T47" s="275">
        <f t="shared" si="72"/>
        <v>0.41578198533435484</v>
      </c>
      <c r="U47" s="275">
        <f t="shared" si="72"/>
        <v>0.30625773036487325</v>
      </c>
      <c r="V47" s="275">
        <f t="shared" si="72"/>
        <v>0.24012072613217736</v>
      </c>
      <c r="W47" s="275">
        <f t="shared" si="72"/>
        <v>0.18723231648393601</v>
      </c>
      <c r="X47" s="275">
        <f t="shared" si="72"/>
        <v>0.16950208511279707</v>
      </c>
      <c r="Y47" s="275">
        <f t="shared" si="72"/>
        <v>0.12283580935359975</v>
      </c>
      <c r="Z47" s="275">
        <f t="shared" si="72"/>
        <v>0.12399084780263088</v>
      </c>
      <c r="AA47" s="275">
        <f t="shared" si="72"/>
        <v>0.10838632371563568</v>
      </c>
      <c r="AR47" s="6">
        <f t="shared" si="57"/>
        <v>0.19752267523559644</v>
      </c>
      <c r="AS47" s="6">
        <f t="shared" si="57"/>
        <v>0.20076150775252638</v>
      </c>
      <c r="AT47" s="6">
        <f t="shared" si="57"/>
        <v>0.15290885607090871</v>
      </c>
      <c r="AU47" s="6">
        <f t="shared" si="57"/>
        <v>0.12906925739757208</v>
      </c>
      <c r="AV47" s="6">
        <f t="shared" si="57"/>
        <v>9.5013347963155942E-2</v>
      </c>
      <c r="AW47" s="6">
        <f t="shared" si="57"/>
        <v>9.6528132363904853E-2</v>
      </c>
    </row>
    <row r="48" spans="2:54">
      <c r="B48" t="s">
        <v>95</v>
      </c>
      <c r="C48" s="6">
        <f>C44/C46</f>
        <v>0.57546209937256232</v>
      </c>
      <c r="D48" s="6">
        <f t="shared" ref="D48:L48" si="73">D44/D46</f>
        <v>0.60492965934193699</v>
      </c>
      <c r="E48" s="6">
        <f t="shared" si="73"/>
        <v>0.52380952380952384</v>
      </c>
      <c r="F48" s="6">
        <f t="shared" si="73"/>
        <v>0.71188076992698968</v>
      </c>
      <c r="G48" s="6">
        <f t="shared" si="73"/>
        <v>0.68822463768115938</v>
      </c>
      <c r="H48" s="6">
        <f t="shared" si="73"/>
        <v>0.51586965721540412</v>
      </c>
      <c r="I48" s="6">
        <f t="shared" si="73"/>
        <v>0.43258082571497108</v>
      </c>
      <c r="J48" s="6">
        <f t="shared" si="73"/>
        <v>0.4706693857965451</v>
      </c>
      <c r="K48" s="6">
        <f t="shared" si="73"/>
        <v>0.56951853602538993</v>
      </c>
      <c r="L48" s="6">
        <f t="shared" si="73"/>
        <v>0.59918688964332123</v>
      </c>
      <c r="M48" s="6">
        <f>M44/M46</f>
        <v>0.6171395924585793</v>
      </c>
      <c r="N48" s="6">
        <f>N44/N46</f>
        <v>0.65500925735445381</v>
      </c>
      <c r="Q48" s="275">
        <f>(Q45-P45)/P45</f>
        <v>1.3572997803075695</v>
      </c>
      <c r="R48" s="275">
        <f t="shared" ref="R48:AA49" si="74">(R45-Q45)/Q45</f>
        <v>0.58205540964161651</v>
      </c>
      <c r="S48" s="275">
        <f t="shared" si="74"/>
        <v>0.25571681036791089</v>
      </c>
      <c r="T48" s="275">
        <f t="shared" si="74"/>
        <v>0.29358580689184577</v>
      </c>
      <c r="U48" s="275">
        <f t="shared" si="74"/>
        <v>0.49030726625346172</v>
      </c>
      <c r="V48" s="275">
        <f t="shared" si="74"/>
        <v>0.47095389788514291</v>
      </c>
      <c r="W48" s="275">
        <f t="shared" si="74"/>
        <v>0.26544147504248566</v>
      </c>
      <c r="X48" s="275">
        <f t="shared" si="74"/>
        <v>0.15152775631959878</v>
      </c>
      <c r="Y48" s="275">
        <f t="shared" si="74"/>
        <v>9.8696500263176903E-2</v>
      </c>
      <c r="Z48" s="275">
        <f t="shared" si="74"/>
        <v>9.4423987375065757E-2</v>
      </c>
      <c r="AA48" s="275">
        <f t="shared" si="74"/>
        <v>7.1969306828715621E-2</v>
      </c>
    </row>
    <row r="49" spans="2:27">
      <c r="B49" t="s">
        <v>96</v>
      </c>
      <c r="C49" s="6">
        <f>C45/C46</f>
        <v>0.42453790062743768</v>
      </c>
      <c r="D49" s="6">
        <f t="shared" ref="D49:L49" si="75">D45/D46</f>
        <v>0.39507034065806301</v>
      </c>
      <c r="E49" s="6">
        <f t="shared" si="75"/>
        <v>0.47619047619047616</v>
      </c>
      <c r="F49" s="6">
        <f t="shared" si="75"/>
        <v>0.28811923007301032</v>
      </c>
      <c r="G49" s="6">
        <f t="shared" si="75"/>
        <v>0.31177536231884057</v>
      </c>
      <c r="H49" s="6">
        <f t="shared" si="75"/>
        <v>0.48413034278459588</v>
      </c>
      <c r="I49" s="6">
        <f t="shared" si="75"/>
        <v>0.56741917428502897</v>
      </c>
      <c r="J49" s="6">
        <f t="shared" si="75"/>
        <v>0.52933061420345484</v>
      </c>
      <c r="K49" s="6">
        <f t="shared" si="75"/>
        <v>0.43048146397461001</v>
      </c>
      <c r="L49" s="6">
        <f t="shared" si="75"/>
        <v>0.40081311035667883</v>
      </c>
      <c r="M49" s="6">
        <f>M45/M46</f>
        <v>0.3828604075414207</v>
      </c>
      <c r="N49" s="6">
        <f>N45/N46</f>
        <v>0.34499074264554619</v>
      </c>
      <c r="Q49" s="276">
        <f>(Q46-P46)/P46</f>
        <v>1.4585382397829405</v>
      </c>
      <c r="R49" s="276">
        <f t="shared" si="74"/>
        <v>0.49755138639812385</v>
      </c>
      <c r="S49" s="276">
        <f t="shared" si="74"/>
        <v>0.3816640950648274</v>
      </c>
      <c r="T49" s="276">
        <f t="shared" si="74"/>
        <v>0.36802453496899795</v>
      </c>
      <c r="U49" s="276">
        <f t="shared" si="74"/>
        <v>0.37427506213753109</v>
      </c>
      <c r="V49" s="276">
        <f t="shared" si="74"/>
        <v>0.33262999246420499</v>
      </c>
      <c r="W49" s="276">
        <f t="shared" si="74"/>
        <v>0.22182897135330043</v>
      </c>
      <c r="X49" s="276">
        <f t="shared" si="74"/>
        <v>0.1612671378322752</v>
      </c>
      <c r="Y49" s="276">
        <f t="shared" si="74"/>
        <v>0.11186912732796939</v>
      </c>
      <c r="Z49" s="276">
        <f t="shared" si="74"/>
        <v>0.11071752377337804</v>
      </c>
      <c r="AA49" s="276">
        <f t="shared" si="74"/>
        <v>9.2277611146968377E-2</v>
      </c>
    </row>
    <row r="50" spans="2:27">
      <c r="Q50" s="1"/>
      <c r="R50" s="1"/>
    </row>
    <row r="51" spans="2:27">
      <c r="B51" s="108"/>
      <c r="C51" s="108"/>
      <c r="D51" s="108"/>
      <c r="E51" s="108"/>
      <c r="F51" s="108"/>
      <c r="Q51" s="1"/>
    </row>
    <row r="52" spans="2:27">
      <c r="B52" s="19" t="s">
        <v>154</v>
      </c>
      <c r="C52" s="12" t="s">
        <v>147</v>
      </c>
      <c r="D52" s="12" t="s">
        <v>146</v>
      </c>
      <c r="E52" s="12" t="s">
        <v>148</v>
      </c>
      <c r="F52" s="12" t="s">
        <v>149</v>
      </c>
      <c r="Q52" s="1"/>
    </row>
    <row r="53" spans="2:27">
      <c r="B53" s="317" t="s">
        <v>160</v>
      </c>
      <c r="C53" s="312">
        <f>oversi.gov.sk!O4</f>
        <v>0</v>
      </c>
      <c r="D53" s="312">
        <f>oversi.gov.sk!O12</f>
        <v>36548</v>
      </c>
      <c r="E53" s="312">
        <v>0</v>
      </c>
      <c r="F53" s="312">
        <f>oversi.gov.sk!O20</f>
        <v>126254</v>
      </c>
      <c r="Q53" s="1"/>
    </row>
    <row r="54" spans="2:27">
      <c r="B54" s="17" t="s">
        <v>159</v>
      </c>
      <c r="C54" s="315">
        <f>'IS DCOM'!O4</f>
        <v>22715</v>
      </c>
      <c r="D54" s="315">
        <f>'IS DCOM'!O12</f>
        <v>91870</v>
      </c>
      <c r="E54" s="315">
        <f>SUM('IS DCOM'!C12:J12)</f>
        <v>68422</v>
      </c>
      <c r="F54" s="315">
        <f>SUM('IS DCOM'!C20:J20)</f>
        <v>101445</v>
      </c>
      <c r="Q54" s="1"/>
    </row>
    <row r="55" spans="2:27">
      <c r="B55" s="321" t="s">
        <v>158</v>
      </c>
      <c r="C55" s="322">
        <f>SUM(C53:C54)</f>
        <v>22715</v>
      </c>
      <c r="D55" s="322">
        <f t="shared" ref="D55:F55" si="76">SUM(D53:D54)</f>
        <v>128418</v>
      </c>
      <c r="E55" s="322">
        <f t="shared" si="76"/>
        <v>68422</v>
      </c>
      <c r="F55" s="322">
        <f t="shared" si="76"/>
        <v>227699</v>
      </c>
      <c r="Q55" s="1"/>
    </row>
    <row r="56" spans="2:27">
      <c r="B56" s="313" t="s">
        <v>155</v>
      </c>
      <c r="C56" s="312">
        <f>oversi.gov.sk!O5</f>
        <v>0</v>
      </c>
      <c r="D56" s="312">
        <f>oversi.gov.sk!O13</f>
        <v>20250</v>
      </c>
      <c r="E56" s="312">
        <v>0</v>
      </c>
      <c r="F56" s="312">
        <f>oversi.gov.sk!O21</f>
        <v>69016</v>
      </c>
      <c r="Q56" s="1"/>
    </row>
    <row r="57" spans="2:27">
      <c r="B57" s="18" t="s">
        <v>156</v>
      </c>
      <c r="C57" s="318">
        <f>oversi.gov.sk!O6</f>
        <v>0</v>
      </c>
      <c r="D57" s="318">
        <f>oversi.gov.sk!O14</f>
        <v>746</v>
      </c>
      <c r="E57" s="318">
        <v>0</v>
      </c>
      <c r="F57" s="318">
        <f>oversi.gov.sk!O22</f>
        <v>18273</v>
      </c>
      <c r="Q57" s="1"/>
    </row>
    <row r="58" spans="2:27">
      <c r="B58" s="314" t="s">
        <v>157</v>
      </c>
      <c r="C58" s="316">
        <f>oversi.gov.sk!O7</f>
        <v>0</v>
      </c>
      <c r="D58" s="316">
        <f>oversi.gov.sk!O15</f>
        <v>0</v>
      </c>
      <c r="E58" s="316">
        <v>0</v>
      </c>
      <c r="F58" s="316">
        <f>oversi.gov.sk!O23</f>
        <v>7350</v>
      </c>
    </row>
    <row r="59" spans="2:27">
      <c r="B59" s="320"/>
      <c r="C59" s="319">
        <f>SUM(C55:C58)</f>
        <v>22715</v>
      </c>
      <c r="D59" s="319">
        <f t="shared" ref="D59:F59" si="77">SUM(D55:D58)</f>
        <v>149414</v>
      </c>
      <c r="E59" s="319">
        <f t="shared" si="77"/>
        <v>68422</v>
      </c>
      <c r="F59" s="319">
        <f t="shared" si="77"/>
        <v>322338</v>
      </c>
    </row>
  </sheetData>
  <pageMargins left="0.7" right="0.7" top="0.75" bottom="0.75" header="0.3" footer="0.3"/>
  <ignoredErrors>
    <ignoredError sqref="E5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R42"/>
  <sheetViews>
    <sheetView showGridLines="0" topLeftCell="A10" workbookViewId="0">
      <selection activeCell="K21" sqref="K21"/>
    </sheetView>
  </sheetViews>
  <sheetFormatPr defaultRowHeight="15"/>
  <cols>
    <col min="2" max="2" width="8.42578125" customWidth="1"/>
    <col min="3" max="5" width="6.85546875" customWidth="1"/>
    <col min="6" max="6" width="10.140625" customWidth="1"/>
    <col min="7" max="7" width="12.28515625" customWidth="1"/>
    <col min="8" max="8" width="10.85546875" customWidth="1"/>
    <col min="9" max="9" width="10" customWidth="1"/>
    <col min="10" max="10" width="10.5703125" customWidth="1"/>
    <col min="11" max="16" width="6.85546875" customWidth="1"/>
    <col min="17" max="17" width="9.140625" style="108"/>
  </cols>
  <sheetData>
    <row r="1" spans="2:18">
      <c r="B1" s="4"/>
    </row>
    <row r="2" spans="2:18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/>
      <c r="I2" s="39" t="s">
        <v>6</v>
      </c>
      <c r="J2" s="39" t="s">
        <v>7</v>
      </c>
      <c r="K2" s="39" t="s">
        <v>8</v>
      </c>
      <c r="L2" s="39" t="s">
        <v>9</v>
      </c>
      <c r="M2" s="39" t="s">
        <v>10</v>
      </c>
      <c r="N2" s="39" t="s">
        <v>11</v>
      </c>
      <c r="O2" s="41" t="s">
        <v>12</v>
      </c>
      <c r="P2" s="39" t="s">
        <v>13</v>
      </c>
      <c r="Q2" s="198"/>
    </row>
    <row r="3" spans="2:18" s="2" customFormat="1">
      <c r="B3" s="31" t="s">
        <v>14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2"/>
      <c r="P3" s="10"/>
      <c r="Q3" s="198"/>
    </row>
    <row r="4" spans="2:18">
      <c r="B4" s="17" t="s">
        <v>15</v>
      </c>
      <c r="C4" s="6">
        <f>oversi_DCOM!C4/pošta_notári_oversi_DCOM!C4</f>
        <v>1.0173068805403123E-2</v>
      </c>
      <c r="D4" s="6">
        <f>oversi_DCOM!D4/pošta_notári_oversi_DCOM!D4</f>
        <v>4.0760622327358748E-2</v>
      </c>
      <c r="E4" s="6">
        <f>oversi_DCOM!E4/pošta_notári_oversi_DCOM!E4</f>
        <v>0.10272408032457127</v>
      </c>
      <c r="F4" s="6">
        <f>oversi_DCOM!F4/pošta_notári_oversi_DCOM!F4</f>
        <v>0.11452362023515628</v>
      </c>
      <c r="G4" s="6">
        <f>oversi_DCOM!G4/pošta_notári_oversi_DCOM!G4</f>
        <v>0.10370025432532148</v>
      </c>
      <c r="H4" s="6"/>
      <c r="I4" s="6">
        <f>oversi_DCOM!H4/pošta_notári_oversi_DCOM!H4</f>
        <v>6.3996334338844552E-2</v>
      </c>
      <c r="J4" s="6">
        <f>oversi_DCOM!I4/pošta_notári_oversi_DCOM!I4</f>
        <v>6.2335034312862928E-2</v>
      </c>
      <c r="K4" s="6">
        <f>oversi_DCOM!J4/pošta_notári_oversi_DCOM!J4</f>
        <v>7.179438988864352E-2</v>
      </c>
      <c r="L4" s="6">
        <f>oversi_DCOM!K4/pošta_notári_oversi_DCOM!K4</f>
        <v>7.9698413432628706E-2</v>
      </c>
      <c r="M4" s="6">
        <f>oversi_DCOM!L4/pošta_notári_oversi_DCOM!L4</f>
        <v>8.317687484501754E-2</v>
      </c>
      <c r="N4" s="6">
        <f>oversi_DCOM!M4/pošta_notári_oversi_DCOM!M4</f>
        <v>0.10492954730395306</v>
      </c>
      <c r="O4" s="102">
        <f>oversi_DCOM!N4/pošta_notári_oversi_DCOM!N4</f>
        <v>8.5095262982847905E-2</v>
      </c>
      <c r="P4" s="100">
        <f>oversi_DCOM!O4/pošta_notári_oversi_DCOM!O4</f>
        <v>7.7986864286033089E-2</v>
      </c>
    </row>
    <row r="5" spans="2:18">
      <c r="B5" s="18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02"/>
      <c r="P5" s="10"/>
    </row>
    <row r="6" spans="2:18">
      <c r="B6" s="18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2"/>
      <c r="P6" s="10"/>
    </row>
    <row r="7" spans="2:18">
      <c r="B7" s="19" t="s">
        <v>18</v>
      </c>
      <c r="C7" s="10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03"/>
      <c r="P7" s="15"/>
    </row>
    <row r="8" spans="2:18">
      <c r="B8" s="42"/>
      <c r="C8" s="43">
        <f>SUM(C3:C7)</f>
        <v>1.0173068805403123E-2</v>
      </c>
      <c r="D8" s="43">
        <f t="shared" ref="D8:O8" si="0">SUM(D3:D7)</f>
        <v>4.0760622327358748E-2</v>
      </c>
      <c r="E8" s="43">
        <f t="shared" si="0"/>
        <v>0.10272408032457127</v>
      </c>
      <c r="F8" s="43">
        <f t="shared" si="0"/>
        <v>0.11452362023515628</v>
      </c>
      <c r="G8" s="43">
        <f t="shared" si="0"/>
        <v>0.10370025432532148</v>
      </c>
      <c r="H8" s="43"/>
      <c r="I8" s="43">
        <f t="shared" si="0"/>
        <v>6.3996334338844552E-2</v>
      </c>
      <c r="J8" s="43">
        <f t="shared" si="0"/>
        <v>6.2335034312862928E-2</v>
      </c>
      <c r="K8" s="43">
        <f t="shared" si="0"/>
        <v>7.179438988864352E-2</v>
      </c>
      <c r="L8" s="43">
        <f t="shared" si="0"/>
        <v>7.9698413432628706E-2</v>
      </c>
      <c r="M8" s="43">
        <f t="shared" si="0"/>
        <v>8.317687484501754E-2</v>
      </c>
      <c r="N8" s="43">
        <f t="shared" si="0"/>
        <v>0.10492954730395306</v>
      </c>
      <c r="O8" s="76">
        <f t="shared" si="0"/>
        <v>8.5095262982847905E-2</v>
      </c>
      <c r="P8" s="43"/>
    </row>
    <row r="9" spans="2:18">
      <c r="B9" s="4"/>
    </row>
    <row r="10" spans="2:18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/>
      <c r="I10" s="11" t="s">
        <v>25</v>
      </c>
      <c r="J10" s="11" t="s">
        <v>26</v>
      </c>
      <c r="K10" s="95" t="s">
        <v>27</v>
      </c>
      <c r="L10" s="24" t="s">
        <v>28</v>
      </c>
      <c r="M10" s="24" t="s">
        <v>29</v>
      </c>
      <c r="N10" s="24" t="s">
        <v>30</v>
      </c>
      <c r="O10" s="25" t="s">
        <v>31</v>
      </c>
      <c r="P10" s="11" t="s">
        <v>13</v>
      </c>
      <c r="Q10" s="199"/>
      <c r="R10" s="271"/>
    </row>
    <row r="11" spans="2:18" s="3" customFormat="1">
      <c r="B11" s="31" t="s">
        <v>14</v>
      </c>
      <c r="C11" s="6"/>
      <c r="D11" s="6"/>
      <c r="E11" s="6"/>
      <c r="F11" s="6"/>
      <c r="G11" s="6"/>
      <c r="H11" s="6"/>
      <c r="I11" s="6"/>
      <c r="J11" s="6"/>
      <c r="K11" s="59"/>
      <c r="L11" s="6"/>
      <c r="M11" s="6"/>
      <c r="N11" s="6"/>
      <c r="O11" s="102"/>
      <c r="P11" s="10"/>
      <c r="Q11" s="199"/>
      <c r="R11" s="271"/>
    </row>
    <row r="12" spans="2:18">
      <c r="B12" s="17" t="s">
        <v>15</v>
      </c>
      <c r="C12" s="6">
        <f>oversi_DCOM!C12/pošta_notári_oversi_DCOM!C12</f>
        <v>0.10198737265030851</v>
      </c>
      <c r="D12" s="6">
        <f>oversi_DCOM!D12/pošta_notári_oversi_DCOM!D12</f>
        <v>0.19347754474579992</v>
      </c>
      <c r="E12" s="6">
        <f>oversi_DCOM!E12/pošta_notári_oversi_DCOM!E12</f>
        <v>0.37198443579766538</v>
      </c>
      <c r="F12" s="6">
        <f>oversi_DCOM!F12/pošta_notári_oversi_DCOM!F12</f>
        <v>0.45423584504044273</v>
      </c>
      <c r="G12" s="6">
        <f>oversi_DCOM!G12/pošta_notári_oversi_DCOM!G12</f>
        <v>0.34229230126022814</v>
      </c>
      <c r="H12" s="6"/>
      <c r="I12" s="6">
        <f>oversi_DCOM!H12/pošta_notári_oversi_DCOM!H12</f>
        <v>0.24153313586238892</v>
      </c>
      <c r="J12" s="6">
        <f>oversi_DCOM!I12/pošta_notári_oversi_DCOM!I12</f>
        <v>0.21754261082769802</v>
      </c>
      <c r="K12" s="59">
        <f>oversi_DCOM!J12/pošta_notári_oversi_DCOM!J12</f>
        <v>0.1957162334520825</v>
      </c>
      <c r="L12" s="6">
        <f>oversi_DCOM!K12/pošta_notári_oversi_DCOM!K12</f>
        <v>0.4165283418682677</v>
      </c>
      <c r="M12" s="6">
        <f>oversi_DCOM!L12/pošta_notári_oversi_DCOM!L12</f>
        <v>0.48866541673768538</v>
      </c>
      <c r="N12" s="6">
        <f>oversi_DCOM!M12/pošta_notári_oversi_DCOM!M12</f>
        <v>0.4584657429769925</v>
      </c>
      <c r="O12" s="102">
        <f>oversi_DCOM!N12/pošta_notári_oversi_DCOM!N12</f>
        <v>0.52401429158630286</v>
      </c>
      <c r="P12" s="100">
        <f>SUM(oversi_DCOM!K12:N12)/SUM(pošta_notári_oversi_DCOM!K12:N12)</f>
        <v>0.47385713834391685</v>
      </c>
      <c r="R12" s="6">
        <f>SUM(oversi_DCOM!C12:J12)/SUM(pošta_notári_oversi_DCOM!C12:J12)</f>
        <v>0.2830806147990319</v>
      </c>
    </row>
    <row r="13" spans="2:18">
      <c r="B13" s="18" t="s">
        <v>16</v>
      </c>
      <c r="C13" s="6"/>
      <c r="D13" s="6"/>
      <c r="E13" s="6"/>
      <c r="F13" s="6"/>
      <c r="G13" s="6"/>
      <c r="H13" s="6"/>
      <c r="I13" s="6"/>
      <c r="J13" s="6"/>
      <c r="K13" s="59"/>
      <c r="L13" s="6">
        <f>oversi_DCOM!K13/pošta_notári_oversi_DCOM!K13</f>
        <v>0.6288249139960167</v>
      </c>
      <c r="M13" s="6">
        <f>oversi_DCOM!L13/pošta_notári_oversi_DCOM!L13</f>
        <v>0.75464016285474789</v>
      </c>
      <c r="N13" s="6">
        <f>oversi_DCOM!M13/pošta_notári_oversi_DCOM!M13</f>
        <v>0.75344506517690879</v>
      </c>
      <c r="O13" s="102">
        <f>oversi_DCOM!N13/pošta_notári_oversi_DCOM!N13</f>
        <v>0.77379697927643132</v>
      </c>
      <c r="P13" s="100">
        <f>SUM(oversi_DCOM!K13:N13)/SUM(pošta_notári_oversi_DCOM!K13:N13)</f>
        <v>0.73308474821706548</v>
      </c>
    </row>
    <row r="14" spans="2:18">
      <c r="B14" s="18" t="s">
        <v>17</v>
      </c>
      <c r="C14" s="6"/>
      <c r="D14" s="6"/>
      <c r="E14" s="6"/>
      <c r="F14" s="6"/>
      <c r="G14" s="6"/>
      <c r="H14" s="6"/>
      <c r="I14" s="6"/>
      <c r="J14" s="6"/>
      <c r="K14" s="59"/>
      <c r="L14" s="6"/>
      <c r="M14" s="6"/>
      <c r="N14" s="6"/>
      <c r="O14" s="102"/>
      <c r="P14" s="100"/>
    </row>
    <row r="15" spans="2:18">
      <c r="B15" s="19" t="s">
        <v>18</v>
      </c>
      <c r="C15" s="101"/>
      <c r="D15" s="16"/>
      <c r="E15" s="16"/>
      <c r="F15" s="16"/>
      <c r="G15" s="16"/>
      <c r="H15" s="16"/>
      <c r="I15" s="16"/>
      <c r="J15" s="16"/>
      <c r="K15" s="60"/>
      <c r="L15" s="16">
        <f>oversi_DCOM!K15/pošta_notári_oversi_DCOM!K15</f>
        <v>0</v>
      </c>
      <c r="M15" s="16">
        <f>oversi_DCOM!L15/pošta_notári_oversi_DCOM!L15</f>
        <v>0</v>
      </c>
      <c r="N15" s="16">
        <f>oversi_DCOM!M15/pošta_notári_oversi_DCOM!M15</f>
        <v>0</v>
      </c>
      <c r="O15" s="103">
        <f>oversi_DCOM!N15/pošta_notári_oversi_DCOM!N15</f>
        <v>0</v>
      </c>
      <c r="P15" s="100">
        <f>SUM(oversi_DCOM!K15:N15)/SUM(pošta_notári_oversi_DCOM!K15:N15)</f>
        <v>0</v>
      </c>
    </row>
    <row r="16" spans="2:18">
      <c r="B16" s="18"/>
      <c r="C16" s="10"/>
      <c r="D16" s="10"/>
      <c r="E16" s="10"/>
      <c r="F16" s="10"/>
      <c r="G16" s="10"/>
      <c r="H16" s="10"/>
      <c r="I16" s="10"/>
      <c r="J16" s="10"/>
      <c r="K16" s="96"/>
      <c r="L16" s="16">
        <f>oversi_DCOM!K16/pošta_notári_oversi_DCOM!K16</f>
        <v>0.24973418611879017</v>
      </c>
      <c r="M16" s="16">
        <f>oversi_DCOM!L16/pošta_notári_oversi_DCOM!L16</f>
        <v>0.33363615716556894</v>
      </c>
      <c r="N16" s="16">
        <f>oversi_DCOM!M16/pošta_notári_oversi_DCOM!M16</f>
        <v>0.32153884539812244</v>
      </c>
      <c r="O16" s="103">
        <f>oversi_DCOM!N16/pošta_notári_oversi_DCOM!N16</f>
        <v>0.38081974438078448</v>
      </c>
      <c r="P16" s="16">
        <f>oversi_DCOM!O16/pošta_notári_oversi_DCOM!O16</f>
        <v>0.20491784167945568</v>
      </c>
    </row>
    <row r="17" spans="2:17">
      <c r="B17" s="4"/>
    </row>
    <row r="18" spans="2:17" s="3" customFormat="1"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/>
      <c r="I18" s="39" t="s">
        <v>38</v>
      </c>
      <c r="J18" s="39" t="s">
        <v>39</v>
      </c>
      <c r="K18" s="39" t="s">
        <v>40</v>
      </c>
      <c r="L18" s="39" t="s">
        <v>41</v>
      </c>
      <c r="M18" s="39" t="s">
        <v>42</v>
      </c>
      <c r="N18" s="39" t="s">
        <v>43</v>
      </c>
      <c r="O18" s="41" t="s">
        <v>44</v>
      </c>
      <c r="P18" s="39" t="s">
        <v>13</v>
      </c>
      <c r="Q18" s="199"/>
    </row>
    <row r="19" spans="2:17" s="3" customFormat="1">
      <c r="B19" s="31" t="s">
        <v>14</v>
      </c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02"/>
      <c r="P19" s="10"/>
      <c r="Q19" s="199"/>
    </row>
    <row r="20" spans="2:17">
      <c r="B20" s="17" t="s">
        <v>15</v>
      </c>
      <c r="C20" s="99">
        <f>oversi_DCOM!C20/pošta_notári_oversi_DCOM!C20</f>
        <v>0.54081857594239102</v>
      </c>
      <c r="D20" s="100">
        <f>oversi_DCOM!D20/pošta_notári_oversi_DCOM!D20</f>
        <v>0.64609010221680052</v>
      </c>
      <c r="E20" s="100">
        <f>oversi_DCOM!E20/pošta_notári_oversi_DCOM!E20</f>
        <v>0.68340619307832418</v>
      </c>
      <c r="F20" s="100">
        <f>oversi_DCOM!F20/pošta_notári_oversi_DCOM!F20</f>
        <v>0.67194647643229954</v>
      </c>
      <c r="G20" s="100">
        <f>oversi_DCOM!G20/pošta_notári_oversi_DCOM!G20</f>
        <v>0.62196556068878628</v>
      </c>
      <c r="H20" s="100"/>
      <c r="I20" s="100">
        <f>oversi_DCOM!H20/pošta_notári_oversi_DCOM!H20</f>
        <v>0.5882106405009615</v>
      </c>
      <c r="J20" s="100">
        <f>oversi_DCOM!I20/pošta_notári_oversi_DCOM!I20</f>
        <v>0.62227436480849452</v>
      </c>
      <c r="K20" s="100">
        <f>oversi_DCOM!J20/pošta_notári_oversi_DCOM!J20</f>
        <v>0.62559522277418855</v>
      </c>
      <c r="L20" s="100"/>
      <c r="M20" s="100"/>
      <c r="N20" s="100"/>
      <c r="O20" s="102"/>
      <c r="P20" s="100">
        <f>oversi_DCOM!O20/pošta_notári_oversi_DCOM!O20</f>
        <v>0.62879258590360676</v>
      </c>
    </row>
    <row r="21" spans="2:17">
      <c r="B21" s="18" t="s">
        <v>16</v>
      </c>
      <c r="C21" s="99">
        <f>oversi_DCOM!C21/pošta_notári_oversi_DCOM!C21</f>
        <v>0.77264852746356871</v>
      </c>
      <c r="D21" s="100">
        <f>oversi_DCOM!D21/pošta_notári_oversi_DCOM!D21</f>
        <v>0.81672816728167286</v>
      </c>
      <c r="E21" s="100">
        <f>oversi_DCOM!E21/pošta_notári_oversi_DCOM!E21</f>
        <v>0.84218905472636818</v>
      </c>
      <c r="F21" s="100">
        <f>oversi_DCOM!F21/pošta_notári_oversi_DCOM!F21</f>
        <v>0.83987425210424904</v>
      </c>
      <c r="G21" s="100">
        <f>oversi_DCOM!G21/pošta_notári_oversi_DCOM!G21</f>
        <v>0.86114442350522524</v>
      </c>
      <c r="H21" s="100"/>
      <c r="I21" s="100">
        <f>oversi_DCOM!H21/pošta_notári_oversi_DCOM!H21</f>
        <v>0.85883997204751916</v>
      </c>
      <c r="J21" s="100">
        <f>oversi_DCOM!I21/pošta_notári_oversi_DCOM!I21</f>
        <v>0.86898302117976545</v>
      </c>
      <c r="K21" s="100">
        <f>oversi_DCOM!J21/pošta_notári_oversi_DCOM!J21</f>
        <v>0.86578766112368399</v>
      </c>
      <c r="L21" s="100"/>
      <c r="M21" s="100"/>
      <c r="N21" s="100"/>
      <c r="O21" s="102"/>
      <c r="P21" s="100">
        <f>oversi_DCOM!O21/pošta_notári_oversi_DCOM!O21</f>
        <v>0.84220288723199144</v>
      </c>
    </row>
    <row r="22" spans="2:17">
      <c r="B22" s="18" t="s">
        <v>17</v>
      </c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2"/>
      <c r="P22" s="100"/>
    </row>
    <row r="23" spans="2:17">
      <c r="B23" s="19" t="s">
        <v>18</v>
      </c>
      <c r="C23" s="99">
        <f>oversi_DCOM!C23/pošta_notári_oversi_DCOM!C23</f>
        <v>1.0665387312248588E-2</v>
      </c>
      <c r="D23" s="100">
        <f>oversi_DCOM!D23/pošta_notári_oversi_DCOM!D23</f>
        <v>1.9152471956792688E-2</v>
      </c>
      <c r="E23" s="100">
        <f>oversi_DCOM!E23/pošta_notári_oversi_DCOM!E23</f>
        <v>2.5287448741657954E-2</v>
      </c>
      <c r="F23" s="100">
        <f>oversi_DCOM!F23/pošta_notári_oversi_DCOM!F23</f>
        <v>3.5642109130993936E-2</v>
      </c>
      <c r="G23" s="100">
        <f>oversi_DCOM!G23/pošta_notári_oversi_DCOM!G23</f>
        <v>5.5822823213279589E-2</v>
      </c>
      <c r="H23" s="100"/>
      <c r="I23" s="100">
        <f>oversi_DCOM!H23/pošta_notári_oversi_DCOM!H23</f>
        <v>5.0335156474894109E-2</v>
      </c>
      <c r="J23" s="100">
        <f>oversi_DCOM!I23/pošta_notári_oversi_DCOM!I23</f>
        <v>5.7410000451691583E-2</v>
      </c>
      <c r="K23" s="100">
        <f>oversi_DCOM!J23/pošta_notári_oversi_DCOM!J23</f>
        <v>5.3032863849765258E-2</v>
      </c>
      <c r="L23" s="16"/>
      <c r="M23" s="16"/>
      <c r="N23" s="16"/>
      <c r="O23" s="102"/>
      <c r="P23" s="16">
        <f>oversi_DCOM!O23/pošta_notári_oversi_DCOM!O23</f>
        <v>3.7893043662066229E-2</v>
      </c>
    </row>
    <row r="24" spans="2:17">
      <c r="B24" s="200"/>
      <c r="C24" s="98">
        <f>oversi_DCOM!C24/pošta_notári_oversi_DCOM!C24</f>
        <v>0.39651187754947398</v>
      </c>
      <c r="D24" s="98">
        <f>oversi_DCOM!D24/pošta_notári_oversi_DCOM!D24</f>
        <v>0.48861150274685206</v>
      </c>
      <c r="E24" s="98">
        <f>oversi_DCOM!E24/pošta_notári_oversi_DCOM!E24</f>
        <v>0.53103328521971283</v>
      </c>
      <c r="F24" s="98">
        <f>oversi_DCOM!F24/pošta_notári_oversi_DCOM!F24</f>
        <v>0.53526147074302666</v>
      </c>
      <c r="G24" s="98">
        <f>oversi_DCOM!G24/pošta_notári_oversi_DCOM!G24</f>
        <v>0.51260049201360691</v>
      </c>
      <c r="H24" s="98"/>
      <c r="I24" s="98">
        <f>oversi_DCOM!H24/pošta_notári_oversi_DCOM!H24</f>
        <v>0.46761232979355605</v>
      </c>
      <c r="J24" s="98">
        <f>oversi_DCOM!I24/pošta_notári_oversi_DCOM!I24</f>
        <v>0.51250493197062452</v>
      </c>
      <c r="K24" s="98">
        <f>oversi_DCOM!J24/pošta_notári_oversi_DCOM!J24</f>
        <v>0.47392861711654088</v>
      </c>
      <c r="L24" s="43"/>
      <c r="M24" s="43"/>
      <c r="N24" s="43"/>
      <c r="O24" s="44"/>
      <c r="P24" s="16">
        <f>oversi_DCOM!O24/pošta_notári_oversi_DCOM!O24</f>
        <v>0.4911383070143896</v>
      </c>
    </row>
    <row r="25" spans="2:17">
      <c r="M25" s="1"/>
    </row>
    <row r="26" spans="2:17">
      <c r="M26" s="1"/>
    </row>
    <row r="27" spans="2:17">
      <c r="B27" s="253"/>
      <c r="C27" s="254" t="s">
        <v>97</v>
      </c>
      <c r="D27" s="254" t="s">
        <v>98</v>
      </c>
      <c r="E27" s="254" t="s">
        <v>99</v>
      </c>
      <c r="F27" s="254" t="s">
        <v>100</v>
      </c>
      <c r="G27" s="254" t="s">
        <v>101</v>
      </c>
      <c r="H27" s="254"/>
      <c r="I27" s="254" t="s">
        <v>102</v>
      </c>
      <c r="J27" s="254" t="s">
        <v>103</v>
      </c>
      <c r="K27" s="254" t="s">
        <v>104</v>
      </c>
      <c r="L27" s="254" t="s">
        <v>105</v>
      </c>
      <c r="M27" s="254" t="s">
        <v>106</v>
      </c>
      <c r="N27" s="254" t="s">
        <v>107</v>
      </c>
      <c r="O27" s="253" t="s">
        <v>108</v>
      </c>
      <c r="P27" s="254" t="s">
        <v>13</v>
      </c>
    </row>
    <row r="28" spans="2:17">
      <c r="B28" s="244" t="s">
        <v>109</v>
      </c>
      <c r="C28" s="255">
        <v>1.0172639398927864E-2</v>
      </c>
      <c r="D28" s="255">
        <v>4.0760622327358748E-2</v>
      </c>
      <c r="E28" s="255">
        <v>0.10272057820810036</v>
      </c>
      <c r="F28" s="255">
        <v>0.11452362023515628</v>
      </c>
      <c r="G28" s="255">
        <v>0.10370025432532148</v>
      </c>
      <c r="H28" s="255"/>
      <c r="I28" s="255">
        <v>6.3993890798014513E-2</v>
      </c>
      <c r="J28" s="255">
        <v>6.2335034312862928E-2</v>
      </c>
      <c r="K28" s="255">
        <v>7.179438988864352E-2</v>
      </c>
      <c r="L28" s="255">
        <v>7.9698413432628706E-2</v>
      </c>
      <c r="M28" s="255">
        <v>8.317687484501754E-2</v>
      </c>
      <c r="N28" s="255">
        <v>0.10492954730395306</v>
      </c>
      <c r="O28" s="256">
        <v>8.4017450860815315E-2</v>
      </c>
      <c r="P28" s="257">
        <v>7.7913836866296216E-2</v>
      </c>
    </row>
    <row r="29" spans="2:17">
      <c r="B29" s="244" t="s">
        <v>110</v>
      </c>
      <c r="C29" s="255">
        <v>0.10198371417297414</v>
      </c>
      <c r="D29" s="255">
        <v>0.19347046336285778</v>
      </c>
      <c r="E29" s="255">
        <v>0.37198443579766538</v>
      </c>
      <c r="F29" s="255">
        <v>0.45423584504044273</v>
      </c>
      <c r="G29" s="255">
        <v>0.34229230126022814</v>
      </c>
      <c r="H29" s="255"/>
      <c r="I29" s="255">
        <v>0.24152451645135964</v>
      </c>
      <c r="J29" s="255">
        <v>0.21754261082769802</v>
      </c>
      <c r="K29" s="258">
        <v>0.1977274721417917</v>
      </c>
      <c r="L29" s="241"/>
      <c r="M29" s="241"/>
      <c r="N29" s="241"/>
      <c r="O29" s="259"/>
      <c r="P29" s="257">
        <v>0.28320000000000001</v>
      </c>
    </row>
    <row r="30" spans="2:17">
      <c r="B30" s="17"/>
      <c r="C30" s="6"/>
      <c r="D30" s="6"/>
      <c r="E30" s="6"/>
      <c r="F30" s="6"/>
      <c r="G30" s="6"/>
      <c r="H30" s="6"/>
      <c r="I30" s="6"/>
      <c r="J30" s="6"/>
      <c r="K30" s="59"/>
    </row>
    <row r="31" spans="2:17">
      <c r="B31" s="17"/>
      <c r="C31" s="6"/>
      <c r="D31" s="6"/>
      <c r="E31" s="6"/>
      <c r="F31" s="6"/>
      <c r="G31" s="6"/>
      <c r="H31" s="6"/>
      <c r="I31" s="6"/>
      <c r="J31" s="6"/>
      <c r="K31" s="59"/>
      <c r="Q31"/>
    </row>
    <row r="32" spans="2:17">
      <c r="B32" s="41" t="s">
        <v>19</v>
      </c>
      <c r="C32" s="11" t="s">
        <v>20</v>
      </c>
      <c r="D32" s="11" t="s">
        <v>21</v>
      </c>
      <c r="E32" s="11" t="s">
        <v>22</v>
      </c>
      <c r="F32" s="11" t="s">
        <v>23</v>
      </c>
      <c r="G32" s="11" t="s">
        <v>24</v>
      </c>
      <c r="H32" s="11"/>
      <c r="I32" s="11" t="s">
        <v>25</v>
      </c>
      <c r="J32" s="11" t="s">
        <v>26</v>
      </c>
      <c r="K32" s="95" t="s">
        <v>27</v>
      </c>
      <c r="Q32"/>
    </row>
    <row r="33" spans="2:18">
      <c r="B33" s="17" t="s">
        <v>15</v>
      </c>
      <c r="C33" s="6">
        <f>C12</f>
        <v>0.10198737265030851</v>
      </c>
      <c r="D33" s="6">
        <f>D12</f>
        <v>0.19347754474579992</v>
      </c>
      <c r="E33" s="6">
        <f>E12</f>
        <v>0.37198443579766538</v>
      </c>
      <c r="F33" s="6">
        <f>F12</f>
        <v>0.45423584504044273</v>
      </c>
      <c r="G33" s="6">
        <f>G12</f>
        <v>0.34229230126022814</v>
      </c>
      <c r="H33" s="6"/>
      <c r="I33" s="6">
        <f>I12</f>
        <v>0.24153313586238892</v>
      </c>
      <c r="J33" s="6">
        <f>J12</f>
        <v>0.21754261082769802</v>
      </c>
      <c r="K33" s="6">
        <f>K12</f>
        <v>0.1957162334520825</v>
      </c>
      <c r="Q33"/>
    </row>
    <row r="34" spans="2:18">
      <c r="B34" s="18" t="s">
        <v>16</v>
      </c>
      <c r="C34" s="6"/>
      <c r="D34" s="6"/>
      <c r="E34" s="6"/>
      <c r="F34" s="6"/>
      <c r="G34" s="6"/>
      <c r="H34" s="6"/>
      <c r="I34" s="6"/>
      <c r="J34" s="6"/>
      <c r="K34" s="59"/>
      <c r="Q34"/>
    </row>
    <row r="35" spans="2:18">
      <c r="B35" s="17" t="s">
        <v>18</v>
      </c>
      <c r="C35" s="6"/>
      <c r="D35" s="6"/>
      <c r="E35" s="6"/>
      <c r="F35" s="6"/>
      <c r="G35" s="6"/>
      <c r="H35" s="6"/>
      <c r="I35" s="6"/>
      <c r="J35" s="6"/>
      <c r="K35" s="6"/>
      <c r="Q35"/>
    </row>
    <row r="36" spans="2:18">
      <c r="Q36"/>
    </row>
    <row r="37" spans="2:18">
      <c r="B37" s="253"/>
      <c r="C37" s="254" t="s">
        <v>28</v>
      </c>
      <c r="D37" s="254" t="s">
        <v>29</v>
      </c>
      <c r="E37" s="254" t="s">
        <v>30</v>
      </c>
      <c r="F37" s="253" t="s">
        <v>31</v>
      </c>
      <c r="G37" s="212" t="s">
        <v>19</v>
      </c>
      <c r="H37" s="212"/>
      <c r="I37" s="254" t="s">
        <v>33</v>
      </c>
      <c r="J37" s="254" t="s">
        <v>34</v>
      </c>
      <c r="K37" s="254" t="s">
        <v>35</v>
      </c>
      <c r="L37" s="254" t="s">
        <v>36</v>
      </c>
      <c r="M37" s="254" t="s">
        <v>37</v>
      </c>
      <c r="N37" s="254" t="s">
        <v>38</v>
      </c>
      <c r="O37" s="254" t="s">
        <v>39</v>
      </c>
      <c r="P37" s="253" t="s">
        <v>40</v>
      </c>
      <c r="Q37" s="212" t="s">
        <v>32</v>
      </c>
      <c r="R37" s="212" t="s">
        <v>111</v>
      </c>
    </row>
    <row r="38" spans="2:18">
      <c r="B38" s="244" t="s">
        <v>112</v>
      </c>
      <c r="C38" s="260">
        <f t="shared" ref="C38:G39" si="1">L12</f>
        <v>0.4165283418682677</v>
      </c>
      <c r="D38" s="260">
        <f t="shared" si="1"/>
        <v>0.48866541673768538</v>
      </c>
      <c r="E38" s="260">
        <f t="shared" si="1"/>
        <v>0.4584657429769925</v>
      </c>
      <c r="F38" s="267">
        <f t="shared" si="1"/>
        <v>0.52401429158630286</v>
      </c>
      <c r="G38" s="261">
        <f t="shared" si="1"/>
        <v>0.47385713834391685</v>
      </c>
      <c r="H38" s="261"/>
      <c r="I38" s="260">
        <f t="shared" ref="I38:M39" si="2">C20</f>
        <v>0.54081857594239102</v>
      </c>
      <c r="J38" s="260">
        <f t="shared" si="2"/>
        <v>0.64609010221680052</v>
      </c>
      <c r="K38" s="260">
        <f t="shared" si="2"/>
        <v>0.68340619307832418</v>
      </c>
      <c r="L38" s="260">
        <f t="shared" si="2"/>
        <v>0.67194647643229954</v>
      </c>
      <c r="M38" s="260">
        <f t="shared" si="2"/>
        <v>0.62196556068878628</v>
      </c>
      <c r="N38" s="260">
        <f t="shared" ref="N38:P39" si="3">I20</f>
        <v>0.5882106405009615</v>
      </c>
      <c r="O38" s="260">
        <f t="shared" si="3"/>
        <v>0.62227436480849452</v>
      </c>
      <c r="P38" s="267">
        <f t="shared" si="3"/>
        <v>0.62559522277418855</v>
      </c>
      <c r="Q38" s="261">
        <f>P20</f>
        <v>0.62879258590360676</v>
      </c>
      <c r="R38" s="261">
        <f>oversi_DCOM!P20/(oversi_DCOM!P20+pošta_notári!S29)</f>
        <v>0.58865474604743284</v>
      </c>
    </row>
    <row r="39" spans="2:18">
      <c r="B39" s="247" t="s">
        <v>93</v>
      </c>
      <c r="C39" s="260">
        <f t="shared" si="1"/>
        <v>0.6288249139960167</v>
      </c>
      <c r="D39" s="260">
        <f t="shared" si="1"/>
        <v>0.75464016285474789</v>
      </c>
      <c r="E39" s="260">
        <f t="shared" si="1"/>
        <v>0.75344506517690879</v>
      </c>
      <c r="F39" s="267">
        <f t="shared" si="1"/>
        <v>0.77379697927643132</v>
      </c>
      <c r="G39" s="261">
        <f t="shared" si="1"/>
        <v>0.73308474821706548</v>
      </c>
      <c r="H39" s="261"/>
      <c r="I39" s="260">
        <f t="shared" si="2"/>
        <v>0.77264852746356871</v>
      </c>
      <c r="J39" s="260">
        <f t="shared" si="2"/>
        <v>0.81672816728167286</v>
      </c>
      <c r="K39" s="260">
        <f t="shared" si="2"/>
        <v>0.84218905472636818</v>
      </c>
      <c r="L39" s="260">
        <f t="shared" si="2"/>
        <v>0.83987425210424904</v>
      </c>
      <c r="M39" s="260">
        <f t="shared" si="2"/>
        <v>0.86114442350522524</v>
      </c>
      <c r="N39" s="260">
        <f t="shared" si="3"/>
        <v>0.85883997204751916</v>
      </c>
      <c r="O39" s="260">
        <f t="shared" si="3"/>
        <v>0.86898302117976545</v>
      </c>
      <c r="P39" s="267">
        <f t="shared" si="3"/>
        <v>0.86578766112368399</v>
      </c>
      <c r="Q39" s="261">
        <f>P21</f>
        <v>0.84220288723199144</v>
      </c>
      <c r="R39" s="261">
        <f>oversi_DCOM!P21/(oversi_DCOM!P21+pošta_notári!S30)</f>
        <v>0.81469380304827965</v>
      </c>
    </row>
    <row r="40" spans="2:18">
      <c r="B40" s="248" t="s">
        <v>113</v>
      </c>
      <c r="C40" s="262">
        <f>L15</f>
        <v>0</v>
      </c>
      <c r="D40" s="262">
        <f>M15</f>
        <v>0</v>
      </c>
      <c r="E40" s="262">
        <f>N15</f>
        <v>0</v>
      </c>
      <c r="F40" s="268">
        <f>O15</f>
        <v>0</v>
      </c>
      <c r="G40" s="263">
        <f>P15</f>
        <v>0</v>
      </c>
      <c r="H40" s="263"/>
      <c r="I40" s="262">
        <f>C23</f>
        <v>1.0665387312248588E-2</v>
      </c>
      <c r="J40" s="262">
        <f>D23</f>
        <v>1.9152471956792688E-2</v>
      </c>
      <c r="K40" s="262">
        <f>E23</f>
        <v>2.5287448741657954E-2</v>
      </c>
      <c r="L40" s="262">
        <f>F23</f>
        <v>3.5642109130993936E-2</v>
      </c>
      <c r="M40" s="262">
        <f>G23</f>
        <v>5.5822823213279589E-2</v>
      </c>
      <c r="N40" s="262">
        <f t="shared" ref="N40:P41" si="4">I23</f>
        <v>5.0335156474894109E-2</v>
      </c>
      <c r="O40" s="262">
        <f t="shared" si="4"/>
        <v>5.7410000451691583E-2</v>
      </c>
      <c r="P40" s="268">
        <f t="shared" si="4"/>
        <v>5.3032863849765258E-2</v>
      </c>
      <c r="Q40" s="263">
        <f>P23</f>
        <v>3.7893043662066229E-2</v>
      </c>
      <c r="R40" s="263">
        <f>oversi_DCOM!P23/(oversi_DCOM!P23+pošta_notári!S31)</f>
        <v>2.5221503132956784E-2</v>
      </c>
    </row>
    <row r="41" spans="2:18">
      <c r="B41" s="264" t="s">
        <v>13</v>
      </c>
      <c r="C41" s="265">
        <v>0.25588111230085336</v>
      </c>
      <c r="D41" s="265">
        <v>0.34381683230595045</v>
      </c>
      <c r="E41" s="265">
        <v>0.32863712116536015</v>
      </c>
      <c r="F41" s="266">
        <v>0.38475686659192826</v>
      </c>
      <c r="G41" s="261">
        <v>0.20785896602045223</v>
      </c>
      <c r="H41" s="261"/>
      <c r="I41" s="265">
        <v>0.40417201780526429</v>
      </c>
      <c r="J41" s="265">
        <v>0.49462507657013827</v>
      </c>
      <c r="K41" s="265">
        <v>0.53789887928821967</v>
      </c>
      <c r="L41" s="265">
        <v>0.54164651481014003</v>
      </c>
      <c r="M41" s="265">
        <v>0.52090106558989246</v>
      </c>
      <c r="N41" s="265">
        <f t="shared" si="4"/>
        <v>0.46761232979355605</v>
      </c>
      <c r="O41" s="265">
        <f t="shared" si="4"/>
        <v>0.51250493197062452</v>
      </c>
      <c r="P41" s="266">
        <f t="shared" si="4"/>
        <v>0.47392861711654088</v>
      </c>
      <c r="Q41" s="261">
        <f>P24</f>
        <v>0.4911383070143896</v>
      </c>
      <c r="R41" s="261">
        <f>(oversi_DCOM!P20+oversi_DCOM!P21+oversi_DCOM!P23)/(oversi_DCOM!P20+oversi_DCOM!P21+oversi_DCOM!P23+pošta_notári!S29+pošta_notári!S30+pošta_notári!S31)</f>
        <v>0.4319455200000899</v>
      </c>
    </row>
    <row r="42" spans="2:18"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7"/>
  <sheetViews>
    <sheetView zoomScale="80" zoomScaleNormal="8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R49" sqref="R49"/>
    </sheetView>
  </sheetViews>
  <sheetFormatPr defaultRowHeight="15"/>
  <cols>
    <col min="2" max="2" width="52.7109375" customWidth="1"/>
    <col min="10" max="10" width="9.140625" customWidth="1"/>
    <col min="15" max="15" width="12.5703125" bestFit="1" customWidth="1"/>
    <col min="17" max="17" width="9" customWidth="1"/>
  </cols>
  <sheetData>
    <row r="1" spans="2:40">
      <c r="B1" s="4"/>
    </row>
    <row r="2" spans="2:40" s="2" customFormat="1">
      <c r="B2" s="41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41" t="s">
        <v>12</v>
      </c>
      <c r="O2" s="39" t="s">
        <v>13</v>
      </c>
      <c r="P2"/>
      <c r="Q2" s="46" t="str">
        <f t="shared" ref="Q2:AA2" si="0">CONCATENATE(LEFT(D2,2),"/",LEFT(C2,2))</f>
        <v>02/01</v>
      </c>
      <c r="R2" s="46" t="str">
        <f t="shared" si="0"/>
        <v>03/02</v>
      </c>
      <c r="S2" s="46" t="str">
        <f t="shared" si="0"/>
        <v>04/03</v>
      </c>
      <c r="T2" s="46" t="str">
        <f t="shared" si="0"/>
        <v>05/04</v>
      </c>
      <c r="U2" s="46" t="str">
        <f t="shared" si="0"/>
        <v>06/05</v>
      </c>
      <c r="V2" s="46" t="str">
        <f t="shared" si="0"/>
        <v>07/06</v>
      </c>
      <c r="W2" s="46" t="str">
        <f t="shared" si="0"/>
        <v>08/07</v>
      </c>
      <c r="X2" s="46" t="str">
        <f t="shared" si="0"/>
        <v>09/08</v>
      </c>
      <c r="Y2" s="46" t="str">
        <f t="shared" si="0"/>
        <v>10/09</v>
      </c>
      <c r="Z2" s="46" t="str">
        <f t="shared" si="0"/>
        <v>11/10</v>
      </c>
      <c r="AA2" s="46" t="str">
        <f t="shared" si="0"/>
        <v>12/11</v>
      </c>
      <c r="AB2"/>
      <c r="AC2" s="39" t="s">
        <v>1</v>
      </c>
      <c r="AD2" s="39" t="s">
        <v>2</v>
      </c>
      <c r="AE2" s="39" t="s">
        <v>3</v>
      </c>
      <c r="AF2" s="39" t="s">
        <v>4</v>
      </c>
      <c r="AG2" s="39" t="s">
        <v>5</v>
      </c>
      <c r="AH2" s="39" t="s">
        <v>6</v>
      </c>
      <c r="AI2" s="39" t="s">
        <v>7</v>
      </c>
      <c r="AJ2" s="39" t="s">
        <v>8</v>
      </c>
      <c r="AK2" s="39" t="s">
        <v>9</v>
      </c>
      <c r="AL2" s="39" t="s">
        <v>10</v>
      </c>
      <c r="AM2" s="39" t="s">
        <v>11</v>
      </c>
      <c r="AN2" s="39" t="s">
        <v>12</v>
      </c>
    </row>
    <row r="3" spans="2:40" s="2" customFormat="1">
      <c r="B3" s="31" t="s">
        <v>14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0">
        <f>SUM(C3:N3)</f>
        <v>0</v>
      </c>
      <c r="P3"/>
      <c r="Q3" s="6" t="e">
        <f t="shared" ref="Q3:Q8" si="1">(D3/C3)-1</f>
        <v>#DIV/0!</v>
      </c>
      <c r="R3" s="6" t="e">
        <f t="shared" ref="R3:AA7" si="2">(E3/D3)-1</f>
        <v>#DIV/0!</v>
      </c>
      <c r="S3" s="6" t="e">
        <f t="shared" si="2"/>
        <v>#DIV/0!</v>
      </c>
      <c r="T3" s="6" t="e">
        <f t="shared" si="2"/>
        <v>#DIV/0!</v>
      </c>
      <c r="U3" s="6" t="e">
        <f t="shared" si="2"/>
        <v>#DIV/0!</v>
      </c>
      <c r="V3" s="6" t="e">
        <f t="shared" si="2"/>
        <v>#DIV/0!</v>
      </c>
      <c r="W3" s="6" t="e">
        <f t="shared" si="2"/>
        <v>#DIV/0!</v>
      </c>
      <c r="X3" s="6" t="e">
        <f t="shared" si="2"/>
        <v>#DIV/0!</v>
      </c>
      <c r="Y3" s="6" t="e">
        <f t="shared" si="2"/>
        <v>#DIV/0!</v>
      </c>
      <c r="Z3" s="6" t="e">
        <f t="shared" si="2"/>
        <v>#DIV/0!</v>
      </c>
      <c r="AA3" s="6" t="e">
        <f t="shared" si="2"/>
        <v>#DIV/0!</v>
      </c>
      <c r="AB3"/>
      <c r="AC3" s="6" t="e">
        <f t="shared" ref="AC3:AC8" si="3">C3/$O3</f>
        <v>#DIV/0!</v>
      </c>
      <c r="AD3" s="6" t="e">
        <f t="shared" ref="AD3:AN7" si="4">D3/$O3</f>
        <v>#DIV/0!</v>
      </c>
      <c r="AE3" s="6" t="e">
        <f t="shared" si="4"/>
        <v>#DIV/0!</v>
      </c>
      <c r="AF3" s="6" t="e">
        <f t="shared" si="4"/>
        <v>#DIV/0!</v>
      </c>
      <c r="AG3" s="6" t="e">
        <f t="shared" si="4"/>
        <v>#DIV/0!</v>
      </c>
      <c r="AH3" s="6" t="e">
        <f t="shared" si="4"/>
        <v>#DIV/0!</v>
      </c>
      <c r="AI3" s="6" t="e">
        <f t="shared" si="4"/>
        <v>#DIV/0!</v>
      </c>
      <c r="AJ3" s="6" t="e">
        <f t="shared" si="4"/>
        <v>#DIV/0!</v>
      </c>
      <c r="AK3" s="6" t="e">
        <f t="shared" si="4"/>
        <v>#DIV/0!</v>
      </c>
      <c r="AL3" s="6" t="e">
        <f t="shared" si="4"/>
        <v>#DIV/0!</v>
      </c>
      <c r="AM3" s="6" t="e">
        <f t="shared" si="4"/>
        <v>#DIV/0!</v>
      </c>
      <c r="AN3" s="6" t="e">
        <f t="shared" si="4"/>
        <v>#DIV/0!</v>
      </c>
    </row>
    <row r="4" spans="2:40">
      <c r="B4" s="17" t="s">
        <v>15</v>
      </c>
      <c r="C4" s="1">
        <v>6628</v>
      </c>
      <c r="D4" s="1">
        <v>6815</v>
      </c>
      <c r="E4" s="1">
        <v>7584</v>
      </c>
      <c r="F4" s="1">
        <v>6059</v>
      </c>
      <c r="G4" s="1">
        <v>7688</v>
      </c>
      <c r="H4" s="1">
        <v>8192</v>
      </c>
      <c r="I4" s="1">
        <v>6767</v>
      </c>
      <c r="J4" s="1">
        <v>5962</v>
      </c>
      <c r="K4" s="1">
        <v>5912</v>
      </c>
      <c r="L4" s="1">
        <v>8859</v>
      </c>
      <c r="M4" s="1">
        <v>7003</v>
      </c>
      <c r="N4" s="22">
        <v>6262</v>
      </c>
      <c r="O4" s="10">
        <f>SUM(C4:N4)</f>
        <v>83731</v>
      </c>
      <c r="Q4" s="6">
        <f t="shared" si="1"/>
        <v>2.821363910681951E-2</v>
      </c>
      <c r="R4" s="6">
        <f t="shared" si="2"/>
        <v>0.11283932501834193</v>
      </c>
      <c r="S4" s="6">
        <f t="shared" si="2"/>
        <v>-0.20108122362869196</v>
      </c>
      <c r="T4" s="6">
        <f t="shared" si="2"/>
        <v>0.26885624690542986</v>
      </c>
      <c r="U4" s="6">
        <f t="shared" si="2"/>
        <v>6.5556711758584907E-2</v>
      </c>
      <c r="V4" s="6">
        <f t="shared" si="2"/>
        <v>-0.1739501953125</v>
      </c>
      <c r="W4" s="6">
        <f t="shared" si="2"/>
        <v>-0.11895965715974588</v>
      </c>
      <c r="X4" s="6">
        <f t="shared" si="2"/>
        <v>-8.3864475008386119E-3</v>
      </c>
      <c r="Y4" s="6">
        <f t="shared" si="2"/>
        <v>0.4984776725304465</v>
      </c>
      <c r="Z4" s="6">
        <f t="shared" si="2"/>
        <v>-0.20950445874252177</v>
      </c>
      <c r="AA4" s="6">
        <f t="shared" si="2"/>
        <v>-0.10581179494502357</v>
      </c>
      <c r="AC4" s="6">
        <f t="shared" si="3"/>
        <v>7.9158256798557286E-2</v>
      </c>
      <c r="AD4" s="6">
        <f t="shared" si="4"/>
        <v>8.1391599288196725E-2</v>
      </c>
      <c r="AE4" s="6">
        <f t="shared" si="4"/>
        <v>9.0575772414040204E-2</v>
      </c>
      <c r="AF4" s="6">
        <f t="shared" si="4"/>
        <v>7.2362685265911067E-2</v>
      </c>
      <c r="AG4" s="6">
        <f t="shared" si="4"/>
        <v>9.1817845242502777E-2</v>
      </c>
      <c r="AH4" s="6">
        <f t="shared" si="4"/>
        <v>9.7837121257359883E-2</v>
      </c>
      <c r="AI4" s="6">
        <f t="shared" si="4"/>
        <v>8.0818334905829375E-2</v>
      </c>
      <c r="AJ4" s="6">
        <f t="shared" si="4"/>
        <v>7.1204213493210405E-2</v>
      </c>
      <c r="AK4" s="6">
        <f t="shared" si="4"/>
        <v>7.0607063094911091E-2</v>
      </c>
      <c r="AL4" s="6">
        <f t="shared" si="4"/>
        <v>0.10580310757067275</v>
      </c>
      <c r="AM4" s="6">
        <f t="shared" si="4"/>
        <v>8.3636884785802154E-2</v>
      </c>
      <c r="AN4" s="6">
        <f t="shared" si="4"/>
        <v>7.4787115883006294E-2</v>
      </c>
    </row>
    <row r="5" spans="2:40">
      <c r="B5" s="18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2"/>
      <c r="O5" s="10">
        <f>SUM(C5:N5)</f>
        <v>0</v>
      </c>
      <c r="Q5" s="6" t="e">
        <f t="shared" si="1"/>
        <v>#DIV/0!</v>
      </c>
      <c r="R5" s="6" t="e">
        <f t="shared" si="2"/>
        <v>#DIV/0!</v>
      </c>
      <c r="S5" s="6" t="e">
        <f t="shared" si="2"/>
        <v>#DIV/0!</v>
      </c>
      <c r="T5" s="6" t="e">
        <f t="shared" si="2"/>
        <v>#DIV/0!</v>
      </c>
      <c r="U5" s="6" t="e">
        <f t="shared" si="2"/>
        <v>#DIV/0!</v>
      </c>
      <c r="V5" s="6" t="e">
        <f t="shared" si="2"/>
        <v>#DIV/0!</v>
      </c>
      <c r="W5" s="6" t="e">
        <f t="shared" si="2"/>
        <v>#DIV/0!</v>
      </c>
      <c r="X5" s="6" t="e">
        <f t="shared" si="2"/>
        <v>#DIV/0!</v>
      </c>
      <c r="Y5" s="6" t="e">
        <f t="shared" si="2"/>
        <v>#DIV/0!</v>
      </c>
      <c r="Z5" s="6" t="e">
        <f t="shared" si="2"/>
        <v>#DIV/0!</v>
      </c>
      <c r="AA5" s="6" t="e">
        <f t="shared" si="2"/>
        <v>#DIV/0!</v>
      </c>
      <c r="AC5" s="6" t="e">
        <f t="shared" si="3"/>
        <v>#DIV/0!</v>
      </c>
      <c r="AD5" s="6" t="e">
        <f t="shared" si="4"/>
        <v>#DIV/0!</v>
      </c>
      <c r="AE5" s="6" t="e">
        <f t="shared" si="4"/>
        <v>#DIV/0!</v>
      </c>
      <c r="AF5" s="6" t="e">
        <f t="shared" si="4"/>
        <v>#DIV/0!</v>
      </c>
      <c r="AG5" s="6" t="e">
        <f t="shared" si="4"/>
        <v>#DIV/0!</v>
      </c>
      <c r="AH5" s="6" t="e">
        <f t="shared" si="4"/>
        <v>#DIV/0!</v>
      </c>
      <c r="AI5" s="6" t="e">
        <f t="shared" si="4"/>
        <v>#DIV/0!</v>
      </c>
      <c r="AJ5" s="6" t="e">
        <f t="shared" si="4"/>
        <v>#DIV/0!</v>
      </c>
      <c r="AK5" s="6" t="e">
        <f t="shared" si="4"/>
        <v>#DIV/0!</v>
      </c>
      <c r="AL5" s="6" t="e">
        <f t="shared" si="4"/>
        <v>#DIV/0!</v>
      </c>
      <c r="AM5" s="6" t="e">
        <f t="shared" si="4"/>
        <v>#DIV/0!</v>
      </c>
      <c r="AN5" s="6" t="e">
        <f t="shared" si="4"/>
        <v>#DIV/0!</v>
      </c>
    </row>
    <row r="6" spans="2:40">
      <c r="B6" s="18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2"/>
      <c r="O6" s="10">
        <f>SUM(C6:N6)</f>
        <v>0</v>
      </c>
      <c r="Q6" s="6" t="e">
        <f t="shared" si="1"/>
        <v>#DIV/0!</v>
      </c>
      <c r="R6" s="6" t="e">
        <f t="shared" si="2"/>
        <v>#DIV/0!</v>
      </c>
      <c r="S6" s="6" t="e">
        <f t="shared" si="2"/>
        <v>#DIV/0!</v>
      </c>
      <c r="T6" s="6" t="e">
        <f t="shared" si="2"/>
        <v>#DIV/0!</v>
      </c>
      <c r="U6" s="6" t="e">
        <f t="shared" si="2"/>
        <v>#DIV/0!</v>
      </c>
      <c r="V6" s="6" t="e">
        <f t="shared" si="2"/>
        <v>#DIV/0!</v>
      </c>
      <c r="W6" s="6" t="e">
        <f t="shared" si="2"/>
        <v>#DIV/0!</v>
      </c>
      <c r="X6" s="6" t="e">
        <f t="shared" si="2"/>
        <v>#DIV/0!</v>
      </c>
      <c r="Y6" s="6" t="e">
        <f t="shared" si="2"/>
        <v>#DIV/0!</v>
      </c>
      <c r="Z6" s="6" t="e">
        <f t="shared" si="2"/>
        <v>#DIV/0!</v>
      </c>
      <c r="AA6" s="6" t="e">
        <f t="shared" si="2"/>
        <v>#DIV/0!</v>
      </c>
      <c r="AC6" s="6" t="e">
        <f t="shared" si="3"/>
        <v>#DIV/0!</v>
      </c>
      <c r="AD6" s="6" t="e">
        <f t="shared" si="4"/>
        <v>#DIV/0!</v>
      </c>
      <c r="AE6" s="6" t="e">
        <f t="shared" si="4"/>
        <v>#DIV/0!</v>
      </c>
      <c r="AF6" s="6" t="e">
        <f t="shared" si="4"/>
        <v>#DIV/0!</v>
      </c>
      <c r="AG6" s="6" t="e">
        <f t="shared" si="4"/>
        <v>#DIV/0!</v>
      </c>
      <c r="AH6" s="6" t="e">
        <f t="shared" si="4"/>
        <v>#DIV/0!</v>
      </c>
      <c r="AI6" s="6" t="e">
        <f t="shared" si="4"/>
        <v>#DIV/0!</v>
      </c>
      <c r="AJ6" s="6" t="e">
        <f t="shared" si="4"/>
        <v>#DIV/0!</v>
      </c>
      <c r="AK6" s="6" t="e">
        <f t="shared" si="4"/>
        <v>#DIV/0!</v>
      </c>
      <c r="AL6" s="6" t="e">
        <f t="shared" si="4"/>
        <v>#DIV/0!</v>
      </c>
      <c r="AM6" s="6" t="e">
        <f t="shared" si="4"/>
        <v>#DIV/0!</v>
      </c>
      <c r="AN6" s="6" t="e">
        <f t="shared" si="4"/>
        <v>#DIV/0!</v>
      </c>
    </row>
    <row r="7" spans="2:40">
      <c r="B7" s="19" t="s">
        <v>18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3"/>
      <c r="O7" s="15">
        <f>SUM(C7:N7)</f>
        <v>0</v>
      </c>
      <c r="Q7" s="16" t="e">
        <f t="shared" si="1"/>
        <v>#DIV/0!</v>
      </c>
      <c r="R7" s="16" t="e">
        <f t="shared" si="2"/>
        <v>#DIV/0!</v>
      </c>
      <c r="S7" s="16" t="e">
        <f t="shared" si="2"/>
        <v>#DIV/0!</v>
      </c>
      <c r="T7" s="16" t="e">
        <f t="shared" si="2"/>
        <v>#DIV/0!</v>
      </c>
      <c r="U7" s="16" t="e">
        <f t="shared" si="2"/>
        <v>#DIV/0!</v>
      </c>
      <c r="V7" s="16" t="e">
        <f t="shared" si="2"/>
        <v>#DIV/0!</v>
      </c>
      <c r="W7" s="16" t="e">
        <f t="shared" si="2"/>
        <v>#DIV/0!</v>
      </c>
      <c r="X7" s="16" t="e">
        <f t="shared" si="2"/>
        <v>#DIV/0!</v>
      </c>
      <c r="Y7" s="16" t="e">
        <f t="shared" si="2"/>
        <v>#DIV/0!</v>
      </c>
      <c r="Z7" s="16" t="e">
        <f t="shared" si="2"/>
        <v>#DIV/0!</v>
      </c>
      <c r="AA7" s="16" t="e">
        <f t="shared" si="2"/>
        <v>#DIV/0!</v>
      </c>
      <c r="AC7" s="16" t="e">
        <f t="shared" si="3"/>
        <v>#DIV/0!</v>
      </c>
      <c r="AD7" s="16" t="e">
        <f t="shared" si="4"/>
        <v>#DIV/0!</v>
      </c>
      <c r="AE7" s="16" t="e">
        <f t="shared" si="4"/>
        <v>#DIV/0!</v>
      </c>
      <c r="AF7" s="16" t="e">
        <f t="shared" si="4"/>
        <v>#DIV/0!</v>
      </c>
      <c r="AG7" s="16" t="e">
        <f t="shared" si="4"/>
        <v>#DIV/0!</v>
      </c>
      <c r="AH7" s="16" t="e">
        <f t="shared" si="4"/>
        <v>#DIV/0!</v>
      </c>
      <c r="AI7" s="16" t="e">
        <f t="shared" si="4"/>
        <v>#DIV/0!</v>
      </c>
      <c r="AJ7" s="16" t="e">
        <f t="shared" si="4"/>
        <v>#DIV/0!</v>
      </c>
      <c r="AK7" s="16" t="e">
        <f t="shared" si="4"/>
        <v>#DIV/0!</v>
      </c>
      <c r="AL7" s="16" t="e">
        <f t="shared" si="4"/>
        <v>#DIV/0!</v>
      </c>
      <c r="AM7" s="16" t="e">
        <f t="shared" si="4"/>
        <v>#DIV/0!</v>
      </c>
      <c r="AN7" s="16" t="e">
        <f t="shared" si="4"/>
        <v>#DIV/0!</v>
      </c>
    </row>
    <row r="8" spans="2:40">
      <c r="B8" s="42"/>
      <c r="C8" s="43">
        <f>SUM(C3:C7)</f>
        <v>6628</v>
      </c>
      <c r="D8" s="43">
        <f t="shared" ref="D8:N8" si="5">SUM(D3:D7)</f>
        <v>6815</v>
      </c>
      <c r="E8" s="43">
        <f t="shared" si="5"/>
        <v>7584</v>
      </c>
      <c r="F8" s="43">
        <f t="shared" si="5"/>
        <v>6059</v>
      </c>
      <c r="G8" s="43">
        <f t="shared" si="5"/>
        <v>7688</v>
      </c>
      <c r="H8" s="43">
        <f t="shared" si="5"/>
        <v>8192</v>
      </c>
      <c r="I8" s="43">
        <f t="shared" si="5"/>
        <v>6767</v>
      </c>
      <c r="J8" s="43">
        <f t="shared" si="5"/>
        <v>5962</v>
      </c>
      <c r="K8" s="43">
        <f t="shared" si="5"/>
        <v>5912</v>
      </c>
      <c r="L8" s="43">
        <f t="shared" si="5"/>
        <v>8859</v>
      </c>
      <c r="M8" s="43">
        <f t="shared" si="5"/>
        <v>7003</v>
      </c>
      <c r="N8" s="43">
        <f t="shared" si="5"/>
        <v>6262</v>
      </c>
      <c r="O8" s="43">
        <f>SUM(O4:O7)</f>
        <v>83731</v>
      </c>
      <c r="Q8" s="16">
        <f t="shared" si="1"/>
        <v>2.821363910681951E-2</v>
      </c>
      <c r="R8" s="16">
        <f t="shared" ref="R8:AA8" si="6">(E8/D8)-1</f>
        <v>0.11283932501834193</v>
      </c>
      <c r="S8" s="16">
        <f t="shared" si="6"/>
        <v>-0.20108122362869196</v>
      </c>
      <c r="T8" s="16">
        <f t="shared" si="6"/>
        <v>0.26885624690542986</v>
      </c>
      <c r="U8" s="16">
        <f t="shared" si="6"/>
        <v>6.5556711758584907E-2</v>
      </c>
      <c r="V8" s="16">
        <f t="shared" si="6"/>
        <v>-0.1739501953125</v>
      </c>
      <c r="W8" s="16">
        <f t="shared" si="6"/>
        <v>-0.11895965715974588</v>
      </c>
      <c r="X8" s="16">
        <f t="shared" si="6"/>
        <v>-8.3864475008386119E-3</v>
      </c>
      <c r="Y8" s="16">
        <f t="shared" si="6"/>
        <v>0.4984776725304465</v>
      </c>
      <c r="Z8" s="16">
        <f t="shared" si="6"/>
        <v>-0.20950445874252177</v>
      </c>
      <c r="AA8" s="16">
        <f t="shared" si="6"/>
        <v>-0.10581179494502357</v>
      </c>
      <c r="AC8" s="16">
        <f t="shared" si="3"/>
        <v>7.9158256798557286E-2</v>
      </c>
      <c r="AD8" s="16">
        <f t="shared" ref="AD8:AN8" si="7">D8/$O8</f>
        <v>8.1391599288196725E-2</v>
      </c>
      <c r="AE8" s="16">
        <f t="shared" si="7"/>
        <v>9.0575772414040204E-2</v>
      </c>
      <c r="AF8" s="16">
        <f t="shared" si="7"/>
        <v>7.2362685265911067E-2</v>
      </c>
      <c r="AG8" s="16">
        <f t="shared" si="7"/>
        <v>9.1817845242502777E-2</v>
      </c>
      <c r="AH8" s="16">
        <f t="shared" si="7"/>
        <v>9.7837121257359883E-2</v>
      </c>
      <c r="AI8" s="16">
        <f t="shared" si="7"/>
        <v>8.0818334905829375E-2</v>
      </c>
      <c r="AJ8" s="16">
        <f t="shared" si="7"/>
        <v>7.1204213493210405E-2</v>
      </c>
      <c r="AK8" s="16">
        <f t="shared" si="7"/>
        <v>7.0607063094911091E-2</v>
      </c>
      <c r="AL8" s="16">
        <f t="shared" si="7"/>
        <v>0.10580310757067275</v>
      </c>
      <c r="AM8" s="16">
        <f t="shared" si="7"/>
        <v>8.3636884785802154E-2</v>
      </c>
      <c r="AN8" s="16">
        <f t="shared" si="7"/>
        <v>7.4787115883006294E-2</v>
      </c>
    </row>
    <row r="9" spans="2:40">
      <c r="B9" s="4"/>
      <c r="R9" s="1"/>
    </row>
    <row r="10" spans="2:40" s="3" customFormat="1">
      <c r="B10" s="4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24" t="s">
        <v>27</v>
      </c>
      <c r="K10" s="24" t="s">
        <v>28</v>
      </c>
      <c r="L10" s="24" t="s">
        <v>29</v>
      </c>
      <c r="M10" s="24" t="s">
        <v>30</v>
      </c>
      <c r="N10" s="25" t="s">
        <v>31</v>
      </c>
      <c r="O10" s="11" t="s">
        <v>13</v>
      </c>
      <c r="P10"/>
      <c r="Q10" s="46" t="str">
        <f>CONCATENATE(LEFT(D10,2),"/",LEFT(C10,2))</f>
        <v>02/01</v>
      </c>
      <c r="R10" s="46" t="str">
        <f t="shared" ref="R10:AA10" si="8">CONCATENATE(LEFT(E10,2),"/",LEFT(D10,2))</f>
        <v>03/02</v>
      </c>
      <c r="S10" s="46" t="str">
        <f t="shared" si="8"/>
        <v>04/03</v>
      </c>
      <c r="T10" s="46" t="str">
        <f t="shared" si="8"/>
        <v>05/04</v>
      </c>
      <c r="U10" s="46" t="str">
        <f t="shared" si="8"/>
        <v>06/05</v>
      </c>
      <c r="V10" s="46" t="str">
        <f t="shared" si="8"/>
        <v>07/06</v>
      </c>
      <c r="W10" s="46" t="str">
        <f t="shared" si="8"/>
        <v>08/07</v>
      </c>
      <c r="X10" s="46" t="str">
        <f t="shared" si="8"/>
        <v>09/08</v>
      </c>
      <c r="Y10" s="46" t="str">
        <f t="shared" si="8"/>
        <v>10/09</v>
      </c>
      <c r="Z10" s="46" t="str">
        <f t="shared" si="8"/>
        <v>11/10</v>
      </c>
      <c r="AA10" s="46" t="str">
        <f t="shared" si="8"/>
        <v>12/11</v>
      </c>
      <c r="AB10" s="271"/>
      <c r="AC10" s="39" t="s">
        <v>20</v>
      </c>
      <c r="AD10" s="39" t="s">
        <v>21</v>
      </c>
      <c r="AE10" s="39" t="s">
        <v>22</v>
      </c>
      <c r="AF10" s="39" t="s">
        <v>23</v>
      </c>
      <c r="AG10" s="39" t="s">
        <v>24</v>
      </c>
      <c r="AH10" s="39" t="s">
        <v>25</v>
      </c>
      <c r="AI10" s="39" t="s">
        <v>26</v>
      </c>
      <c r="AJ10" s="39" t="s">
        <v>27</v>
      </c>
      <c r="AK10" s="39" t="s">
        <v>28</v>
      </c>
      <c r="AL10" s="39" t="s">
        <v>29</v>
      </c>
      <c r="AM10" s="39" t="s">
        <v>30</v>
      </c>
      <c r="AN10" s="39" t="s">
        <v>31</v>
      </c>
    </row>
    <row r="11" spans="2:40" s="3" customFormat="1">
      <c r="B11" s="31" t="s">
        <v>14</v>
      </c>
      <c r="C11" s="32"/>
      <c r="D11" s="32"/>
      <c r="E11" s="32"/>
      <c r="F11" s="32"/>
      <c r="G11" s="32"/>
      <c r="H11" s="32"/>
      <c r="I11" s="32"/>
      <c r="J11" s="34"/>
      <c r="K11" s="34"/>
      <c r="L11" s="34"/>
      <c r="M11" s="34"/>
      <c r="N11" s="35"/>
      <c r="O11" s="10">
        <f>SUM(C11:N11)</f>
        <v>0</v>
      </c>
      <c r="P11"/>
      <c r="Q11" s="6" t="e">
        <f t="shared" ref="Q11:Q16" si="9">(D11/C11)-1</f>
        <v>#DIV/0!</v>
      </c>
      <c r="R11" s="6" t="e">
        <f t="shared" ref="R11:AA15" si="10">(E11/D11)-1</f>
        <v>#DIV/0!</v>
      </c>
      <c r="S11" s="6" t="e">
        <f t="shared" si="10"/>
        <v>#DIV/0!</v>
      </c>
      <c r="T11" s="6" t="e">
        <f t="shared" si="10"/>
        <v>#DIV/0!</v>
      </c>
      <c r="U11" s="6" t="e">
        <f t="shared" si="10"/>
        <v>#DIV/0!</v>
      </c>
      <c r="V11" s="6" t="e">
        <f t="shared" si="10"/>
        <v>#DIV/0!</v>
      </c>
      <c r="W11" s="27" t="e">
        <f t="shared" si="10"/>
        <v>#DIV/0!</v>
      </c>
      <c r="X11" s="27" t="e">
        <f t="shared" si="10"/>
        <v>#DIV/0!</v>
      </c>
      <c r="Y11" s="27" t="e">
        <f t="shared" si="10"/>
        <v>#DIV/0!</v>
      </c>
      <c r="Z11" s="27" t="e">
        <f t="shared" si="10"/>
        <v>#DIV/0!</v>
      </c>
      <c r="AA11" s="27" t="e">
        <f t="shared" si="10"/>
        <v>#DIV/0!</v>
      </c>
      <c r="AB11" s="271"/>
      <c r="AC11" s="6" t="e">
        <f t="shared" ref="AC11:AC16" si="11">C11/$O11</f>
        <v>#DIV/0!</v>
      </c>
      <c r="AD11" s="6" t="e">
        <f t="shared" ref="AD11:AN15" si="12">D11/$O11</f>
        <v>#DIV/0!</v>
      </c>
      <c r="AE11" s="6" t="e">
        <f t="shared" si="12"/>
        <v>#DIV/0!</v>
      </c>
      <c r="AF11" s="6" t="e">
        <f t="shared" si="12"/>
        <v>#DIV/0!</v>
      </c>
      <c r="AG11" s="6" t="e">
        <f t="shared" si="12"/>
        <v>#DIV/0!</v>
      </c>
      <c r="AH11" s="6" t="e">
        <f t="shared" si="12"/>
        <v>#DIV/0!</v>
      </c>
      <c r="AI11" s="6" t="e">
        <f t="shared" si="12"/>
        <v>#DIV/0!</v>
      </c>
      <c r="AJ11" s="27" t="e">
        <f t="shared" si="12"/>
        <v>#DIV/0!</v>
      </c>
      <c r="AK11" s="27" t="e">
        <f t="shared" si="12"/>
        <v>#DIV/0!</v>
      </c>
      <c r="AL11" s="27" t="e">
        <f t="shared" si="12"/>
        <v>#DIV/0!</v>
      </c>
      <c r="AM11" s="27" t="e">
        <f t="shared" si="12"/>
        <v>#DIV/0!</v>
      </c>
      <c r="AN11" s="27" t="e">
        <f t="shared" si="12"/>
        <v>#DIV/0!</v>
      </c>
    </row>
    <row r="12" spans="2:40">
      <c r="B12" s="17" t="s">
        <v>15</v>
      </c>
      <c r="C12" s="1">
        <v>7639</v>
      </c>
      <c r="D12" s="1">
        <v>6158</v>
      </c>
      <c r="E12" s="1">
        <v>6367</v>
      </c>
      <c r="F12" s="1">
        <v>7024</v>
      </c>
      <c r="G12" s="1">
        <v>6320</v>
      </c>
      <c r="H12" s="1">
        <v>6631</v>
      </c>
      <c r="I12" s="1">
        <v>5892</v>
      </c>
      <c r="J12" s="8">
        <v>5075</v>
      </c>
      <c r="K12" s="8">
        <v>4862</v>
      </c>
      <c r="L12" s="8">
        <v>5384</v>
      </c>
      <c r="M12" s="8">
        <v>5037</v>
      </c>
      <c r="N12" s="20">
        <v>5028</v>
      </c>
      <c r="O12" s="10">
        <f>SUM(C12:N12)</f>
        <v>71417</v>
      </c>
      <c r="Q12" s="6">
        <f t="shared" si="9"/>
        <v>-0.19387354365754683</v>
      </c>
      <c r="R12" s="6">
        <f t="shared" si="10"/>
        <v>3.3939590776226103E-2</v>
      </c>
      <c r="S12" s="6">
        <f t="shared" si="10"/>
        <v>0.1031883147479189</v>
      </c>
      <c r="T12" s="6">
        <f t="shared" si="10"/>
        <v>-0.10022779043280183</v>
      </c>
      <c r="U12" s="6">
        <f t="shared" si="10"/>
        <v>4.92088607594936E-2</v>
      </c>
      <c r="V12" s="6">
        <f t="shared" si="10"/>
        <v>-0.11144623736992909</v>
      </c>
      <c r="W12" s="27">
        <f t="shared" si="10"/>
        <v>-0.13866259334691111</v>
      </c>
      <c r="X12" s="27">
        <f t="shared" si="10"/>
        <v>-4.197044334975375E-2</v>
      </c>
      <c r="Y12" s="27">
        <f t="shared" si="10"/>
        <v>0.10736322501028384</v>
      </c>
      <c r="Z12" s="27">
        <f t="shared" si="10"/>
        <v>-6.4450222882615149E-2</v>
      </c>
      <c r="AA12" s="27">
        <f t="shared" si="10"/>
        <v>-1.7867778439547566E-3</v>
      </c>
      <c r="AC12" s="6">
        <f t="shared" si="11"/>
        <v>0.10696332805914559</v>
      </c>
      <c r="AD12" s="6">
        <f t="shared" si="12"/>
        <v>8.6225968606914324E-2</v>
      </c>
      <c r="AE12" s="6">
        <f t="shared" si="12"/>
        <v>8.9152442695716705E-2</v>
      </c>
      <c r="AF12" s="6">
        <f t="shared" si="12"/>
        <v>9.8351933013148124E-2</v>
      </c>
      <c r="AG12" s="6">
        <f t="shared" si="12"/>
        <v>8.8494336082445363E-2</v>
      </c>
      <c r="AH12" s="6">
        <f t="shared" si="12"/>
        <v>9.284904154473024E-2</v>
      </c>
      <c r="AI12" s="6">
        <f t="shared" si="12"/>
        <v>8.2501365221165829E-2</v>
      </c>
      <c r="AJ12" s="27">
        <f t="shared" si="12"/>
        <v>7.1061511964938318E-2</v>
      </c>
      <c r="AK12" s="27">
        <f t="shared" si="12"/>
        <v>6.8079028802666031E-2</v>
      </c>
      <c r="AL12" s="27">
        <f t="shared" si="12"/>
        <v>7.5388212890488263E-2</v>
      </c>
      <c r="AM12" s="27">
        <f t="shared" si="12"/>
        <v>7.0529425766974255E-2</v>
      </c>
      <c r="AN12" s="27">
        <f t="shared" si="12"/>
        <v>7.0403405351666976E-2</v>
      </c>
    </row>
    <row r="13" spans="2:40">
      <c r="B13" s="18" t="s">
        <v>16</v>
      </c>
      <c r="C13" s="1"/>
      <c r="D13" s="1"/>
      <c r="E13" s="1"/>
      <c r="F13" s="1"/>
      <c r="G13" s="1"/>
      <c r="H13" s="1"/>
      <c r="I13" s="1"/>
      <c r="J13" s="8"/>
      <c r="K13" s="8"/>
      <c r="L13" s="8"/>
      <c r="M13" s="8"/>
      <c r="N13" s="20"/>
      <c r="O13" s="10">
        <f>SUM(C13:N13)</f>
        <v>0</v>
      </c>
      <c r="Q13" s="6" t="e">
        <f t="shared" si="9"/>
        <v>#DIV/0!</v>
      </c>
      <c r="R13" s="6" t="e">
        <f t="shared" si="10"/>
        <v>#DIV/0!</v>
      </c>
      <c r="S13" s="6" t="e">
        <f t="shared" si="10"/>
        <v>#DIV/0!</v>
      </c>
      <c r="T13" s="6" t="e">
        <f t="shared" si="10"/>
        <v>#DIV/0!</v>
      </c>
      <c r="U13" s="6" t="e">
        <f t="shared" si="10"/>
        <v>#DIV/0!</v>
      </c>
      <c r="V13" s="6" t="e">
        <f t="shared" si="10"/>
        <v>#DIV/0!</v>
      </c>
      <c r="W13" s="27" t="e">
        <f t="shared" si="10"/>
        <v>#DIV/0!</v>
      </c>
      <c r="X13" s="27" t="e">
        <f t="shared" si="10"/>
        <v>#DIV/0!</v>
      </c>
      <c r="Y13" s="27" t="e">
        <f t="shared" si="10"/>
        <v>#DIV/0!</v>
      </c>
      <c r="Z13" s="27" t="e">
        <f t="shared" si="10"/>
        <v>#DIV/0!</v>
      </c>
      <c r="AA13" s="27" t="e">
        <f t="shared" si="10"/>
        <v>#DIV/0!</v>
      </c>
      <c r="AC13" s="6" t="e">
        <f t="shared" si="11"/>
        <v>#DIV/0!</v>
      </c>
      <c r="AD13" s="6" t="e">
        <f t="shared" si="12"/>
        <v>#DIV/0!</v>
      </c>
      <c r="AE13" s="6" t="e">
        <f t="shared" si="12"/>
        <v>#DIV/0!</v>
      </c>
      <c r="AF13" s="6" t="e">
        <f t="shared" si="12"/>
        <v>#DIV/0!</v>
      </c>
      <c r="AG13" s="6" t="e">
        <f t="shared" si="12"/>
        <v>#DIV/0!</v>
      </c>
      <c r="AH13" s="6" t="e">
        <f t="shared" si="12"/>
        <v>#DIV/0!</v>
      </c>
      <c r="AI13" s="6" t="e">
        <f t="shared" si="12"/>
        <v>#DIV/0!</v>
      </c>
      <c r="AJ13" s="27" t="e">
        <f t="shared" si="12"/>
        <v>#DIV/0!</v>
      </c>
      <c r="AK13" s="27" t="e">
        <f t="shared" si="12"/>
        <v>#DIV/0!</v>
      </c>
      <c r="AL13" s="27" t="e">
        <f t="shared" si="12"/>
        <v>#DIV/0!</v>
      </c>
      <c r="AM13" s="27" t="e">
        <f t="shared" si="12"/>
        <v>#DIV/0!</v>
      </c>
      <c r="AN13" s="27" t="e">
        <f t="shared" si="12"/>
        <v>#DIV/0!</v>
      </c>
    </row>
    <row r="14" spans="2:40">
      <c r="B14" s="18" t="s">
        <v>17</v>
      </c>
      <c r="C14" s="1"/>
      <c r="D14" s="1"/>
      <c r="E14" s="1"/>
      <c r="F14" s="1"/>
      <c r="G14" s="1"/>
      <c r="H14" s="1"/>
      <c r="I14" s="1"/>
      <c r="J14" s="8"/>
      <c r="K14" s="8"/>
      <c r="L14" s="8"/>
      <c r="M14" s="8"/>
      <c r="N14" s="20"/>
      <c r="O14" s="10">
        <f>SUM(C14:N14)</f>
        <v>0</v>
      </c>
      <c r="Q14" s="6" t="e">
        <f t="shared" si="9"/>
        <v>#DIV/0!</v>
      </c>
      <c r="R14" s="6" t="e">
        <f t="shared" si="10"/>
        <v>#DIV/0!</v>
      </c>
      <c r="S14" s="6" t="e">
        <f t="shared" si="10"/>
        <v>#DIV/0!</v>
      </c>
      <c r="T14" s="6" t="e">
        <f t="shared" si="10"/>
        <v>#DIV/0!</v>
      </c>
      <c r="U14" s="6" t="e">
        <f t="shared" si="10"/>
        <v>#DIV/0!</v>
      </c>
      <c r="V14" s="6" t="e">
        <f t="shared" si="10"/>
        <v>#DIV/0!</v>
      </c>
      <c r="W14" s="27" t="e">
        <f t="shared" si="10"/>
        <v>#DIV/0!</v>
      </c>
      <c r="X14" s="27" t="e">
        <f t="shared" si="10"/>
        <v>#DIV/0!</v>
      </c>
      <c r="Y14" s="27" t="e">
        <f t="shared" si="10"/>
        <v>#DIV/0!</v>
      </c>
      <c r="Z14" s="27" t="e">
        <f t="shared" si="10"/>
        <v>#DIV/0!</v>
      </c>
      <c r="AA14" s="27" t="e">
        <f t="shared" si="10"/>
        <v>#DIV/0!</v>
      </c>
      <c r="AC14" s="6" t="e">
        <f t="shared" si="11"/>
        <v>#DIV/0!</v>
      </c>
      <c r="AD14" s="6" t="e">
        <f t="shared" si="12"/>
        <v>#DIV/0!</v>
      </c>
      <c r="AE14" s="6" t="e">
        <f t="shared" si="12"/>
        <v>#DIV/0!</v>
      </c>
      <c r="AF14" s="6" t="e">
        <f t="shared" si="12"/>
        <v>#DIV/0!</v>
      </c>
      <c r="AG14" s="6" t="e">
        <f t="shared" si="12"/>
        <v>#DIV/0!</v>
      </c>
      <c r="AH14" s="6" t="e">
        <f t="shared" si="12"/>
        <v>#DIV/0!</v>
      </c>
      <c r="AI14" s="6" t="e">
        <f t="shared" si="12"/>
        <v>#DIV/0!</v>
      </c>
      <c r="AJ14" s="27" t="e">
        <f t="shared" si="12"/>
        <v>#DIV/0!</v>
      </c>
      <c r="AK14" s="27" t="e">
        <f t="shared" si="12"/>
        <v>#DIV/0!</v>
      </c>
      <c r="AL14" s="27" t="e">
        <f t="shared" si="12"/>
        <v>#DIV/0!</v>
      </c>
      <c r="AM14" s="27" t="e">
        <f t="shared" si="12"/>
        <v>#DIV/0!</v>
      </c>
      <c r="AN14" s="27" t="e">
        <f t="shared" si="12"/>
        <v>#DIV/0!</v>
      </c>
    </row>
    <row r="15" spans="2:40">
      <c r="B15" s="19" t="s">
        <v>18</v>
      </c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21"/>
      <c r="O15" s="15">
        <f>SUM(C15:N15)</f>
        <v>0</v>
      </c>
      <c r="Q15" s="16" t="e">
        <f t="shared" si="9"/>
        <v>#DIV/0!</v>
      </c>
      <c r="R15" s="16" t="e">
        <f t="shared" si="10"/>
        <v>#DIV/0!</v>
      </c>
      <c r="S15" s="16" t="e">
        <f t="shared" si="10"/>
        <v>#DIV/0!</v>
      </c>
      <c r="T15" s="16" t="e">
        <f t="shared" si="10"/>
        <v>#DIV/0!</v>
      </c>
      <c r="U15" s="16" t="e">
        <f t="shared" si="10"/>
        <v>#DIV/0!</v>
      </c>
      <c r="V15" s="16" t="e">
        <f t="shared" si="10"/>
        <v>#DIV/0!</v>
      </c>
      <c r="W15" s="28" t="e">
        <f t="shared" si="10"/>
        <v>#DIV/0!</v>
      </c>
      <c r="X15" s="28" t="e">
        <f t="shared" si="10"/>
        <v>#DIV/0!</v>
      </c>
      <c r="Y15" s="28" t="e">
        <f t="shared" si="10"/>
        <v>#DIV/0!</v>
      </c>
      <c r="Z15" s="28" t="e">
        <f t="shared" si="10"/>
        <v>#DIV/0!</v>
      </c>
      <c r="AA15" s="28" t="e">
        <f t="shared" si="10"/>
        <v>#DIV/0!</v>
      </c>
      <c r="AC15" s="16" t="e">
        <f t="shared" si="11"/>
        <v>#DIV/0!</v>
      </c>
      <c r="AD15" s="16" t="e">
        <f t="shared" si="12"/>
        <v>#DIV/0!</v>
      </c>
      <c r="AE15" s="16" t="e">
        <f t="shared" si="12"/>
        <v>#DIV/0!</v>
      </c>
      <c r="AF15" s="16" t="e">
        <f t="shared" si="12"/>
        <v>#DIV/0!</v>
      </c>
      <c r="AG15" s="16" t="e">
        <f t="shared" si="12"/>
        <v>#DIV/0!</v>
      </c>
      <c r="AH15" s="16" t="e">
        <f t="shared" si="12"/>
        <v>#DIV/0!</v>
      </c>
      <c r="AI15" s="16" t="e">
        <f t="shared" si="12"/>
        <v>#DIV/0!</v>
      </c>
      <c r="AJ15" s="28" t="e">
        <f t="shared" si="12"/>
        <v>#DIV/0!</v>
      </c>
      <c r="AK15" s="28" t="e">
        <f t="shared" si="12"/>
        <v>#DIV/0!</v>
      </c>
      <c r="AL15" s="28" t="e">
        <f t="shared" si="12"/>
        <v>#DIV/0!</v>
      </c>
      <c r="AM15" s="28" t="e">
        <f t="shared" si="12"/>
        <v>#DIV/0!</v>
      </c>
      <c r="AN15" s="28" t="e">
        <f t="shared" si="12"/>
        <v>#DIV/0!</v>
      </c>
    </row>
    <row r="16" spans="2:40">
      <c r="B16" s="18"/>
      <c r="C16" s="10">
        <f>SUM(C11:C15)</f>
        <v>7639</v>
      </c>
      <c r="D16" s="10">
        <f t="shared" ref="D16:N16" si="13">SUM(D11:D15)</f>
        <v>6158</v>
      </c>
      <c r="E16" s="10">
        <f t="shared" si="13"/>
        <v>6367</v>
      </c>
      <c r="F16" s="10">
        <f t="shared" si="13"/>
        <v>7024</v>
      </c>
      <c r="G16" s="10">
        <f t="shared" si="13"/>
        <v>6320</v>
      </c>
      <c r="H16" s="10">
        <f t="shared" si="13"/>
        <v>6631</v>
      </c>
      <c r="I16" s="10">
        <f t="shared" si="13"/>
        <v>5892</v>
      </c>
      <c r="J16" s="26">
        <f t="shared" si="13"/>
        <v>5075</v>
      </c>
      <c r="K16" s="26">
        <f t="shared" si="13"/>
        <v>4862</v>
      </c>
      <c r="L16" s="26">
        <f t="shared" si="13"/>
        <v>5384</v>
      </c>
      <c r="M16" s="26">
        <f t="shared" si="13"/>
        <v>5037</v>
      </c>
      <c r="N16" s="26">
        <f t="shared" si="13"/>
        <v>5028</v>
      </c>
      <c r="O16" s="10">
        <f>SUM(O12:O15)</f>
        <v>71417</v>
      </c>
      <c r="Q16" s="16">
        <f t="shared" si="9"/>
        <v>-0.19387354365754683</v>
      </c>
      <c r="R16" s="16">
        <f t="shared" ref="R16:AA16" si="14">(E16/D16)-1</f>
        <v>3.3939590776226103E-2</v>
      </c>
      <c r="S16" s="16">
        <f t="shared" si="14"/>
        <v>0.1031883147479189</v>
      </c>
      <c r="T16" s="16">
        <f t="shared" si="14"/>
        <v>-0.10022779043280183</v>
      </c>
      <c r="U16" s="16">
        <f t="shared" si="14"/>
        <v>4.92088607594936E-2</v>
      </c>
      <c r="V16" s="16">
        <f t="shared" si="14"/>
        <v>-0.11144623736992909</v>
      </c>
      <c r="W16" s="28">
        <f t="shared" si="14"/>
        <v>-0.13866259334691111</v>
      </c>
      <c r="X16" s="28">
        <f t="shared" si="14"/>
        <v>-4.197044334975375E-2</v>
      </c>
      <c r="Y16" s="28">
        <f t="shared" si="14"/>
        <v>0.10736322501028384</v>
      </c>
      <c r="Z16" s="28">
        <f t="shared" si="14"/>
        <v>-6.4450222882615149E-2</v>
      </c>
      <c r="AA16" s="28">
        <f t="shared" si="14"/>
        <v>-1.7867778439547566E-3</v>
      </c>
      <c r="AC16" s="16">
        <f t="shared" si="11"/>
        <v>0.10696332805914559</v>
      </c>
      <c r="AD16" s="16">
        <f t="shared" ref="AD16:AN16" si="15">D16/$O16</f>
        <v>8.6225968606914324E-2</v>
      </c>
      <c r="AE16" s="16">
        <f t="shared" si="15"/>
        <v>8.9152442695716705E-2</v>
      </c>
      <c r="AF16" s="16">
        <f t="shared" si="15"/>
        <v>9.8351933013148124E-2</v>
      </c>
      <c r="AG16" s="16">
        <f t="shared" si="15"/>
        <v>8.8494336082445363E-2</v>
      </c>
      <c r="AH16" s="16">
        <f t="shared" si="15"/>
        <v>9.284904154473024E-2</v>
      </c>
      <c r="AI16" s="16">
        <f t="shared" si="15"/>
        <v>8.2501365221165829E-2</v>
      </c>
      <c r="AJ16" s="28">
        <f t="shared" si="15"/>
        <v>7.1061511964938318E-2</v>
      </c>
      <c r="AK16" s="28">
        <f t="shared" si="15"/>
        <v>6.8079028802666031E-2</v>
      </c>
      <c r="AL16" s="28">
        <f t="shared" si="15"/>
        <v>7.5388212890488263E-2</v>
      </c>
      <c r="AM16" s="28">
        <f t="shared" si="15"/>
        <v>7.0529425766974255E-2</v>
      </c>
      <c r="AN16" s="28">
        <f t="shared" si="15"/>
        <v>7.0403405351666976E-2</v>
      </c>
    </row>
    <row r="17" spans="2:40">
      <c r="B17" s="4"/>
      <c r="Q17" s="1"/>
      <c r="R17" s="1"/>
    </row>
    <row r="18" spans="2:40" s="3" customFormat="1">
      <c r="B18" s="41" t="s">
        <v>32</v>
      </c>
      <c r="C18" s="39" t="s">
        <v>33</v>
      </c>
      <c r="D18" s="39" t="s">
        <v>34</v>
      </c>
      <c r="E18" s="39" t="s">
        <v>35</v>
      </c>
      <c r="F18" s="39" t="s">
        <v>36</v>
      </c>
      <c r="G18" s="39" t="s">
        <v>37</v>
      </c>
      <c r="H18" s="39" t="s">
        <v>38</v>
      </c>
      <c r="I18" s="39" t="s">
        <v>39</v>
      </c>
      <c r="J18" s="39" t="s">
        <v>40</v>
      </c>
      <c r="K18" s="39" t="s">
        <v>41</v>
      </c>
      <c r="L18" s="39" t="s">
        <v>42</v>
      </c>
      <c r="M18" s="39" t="s">
        <v>43</v>
      </c>
      <c r="N18" s="41" t="s">
        <v>44</v>
      </c>
      <c r="O18" s="39" t="s">
        <v>13</v>
      </c>
      <c r="P18"/>
      <c r="Q18" s="46" t="str">
        <f>CONCATENATE(LEFT(D18,2),"/",LEFT(C18,2))</f>
        <v>02/01</v>
      </c>
      <c r="R18" s="46" t="str">
        <f t="shared" ref="R18:AA18" si="16">CONCATENATE(LEFT(E18,2),"/",LEFT(D18,2))</f>
        <v>03/02</v>
      </c>
      <c r="S18" s="46" t="str">
        <f t="shared" si="16"/>
        <v>04/03</v>
      </c>
      <c r="T18" s="46" t="str">
        <f t="shared" si="16"/>
        <v>05/04</v>
      </c>
      <c r="U18" s="46" t="str">
        <f t="shared" si="16"/>
        <v>06/05</v>
      </c>
      <c r="V18" s="46" t="str">
        <f t="shared" si="16"/>
        <v>07/06</v>
      </c>
      <c r="W18" s="46" t="str">
        <f t="shared" si="16"/>
        <v>08/07</v>
      </c>
      <c r="X18" s="46" t="str">
        <f t="shared" si="16"/>
        <v>09/08</v>
      </c>
      <c r="Y18" s="46" t="str">
        <f t="shared" si="16"/>
        <v>10/09</v>
      </c>
      <c r="Z18" s="46" t="str">
        <f t="shared" si="16"/>
        <v>11/10</v>
      </c>
      <c r="AA18" s="46" t="str">
        <f t="shared" si="16"/>
        <v>12/11</v>
      </c>
      <c r="AB18" s="271"/>
      <c r="AC18" s="39" t="s">
        <v>33</v>
      </c>
      <c r="AD18" s="39" t="s">
        <v>34</v>
      </c>
      <c r="AE18" s="39" t="s">
        <v>35</v>
      </c>
      <c r="AF18" s="39" t="s">
        <v>36</v>
      </c>
      <c r="AG18" s="39" t="s">
        <v>37</v>
      </c>
      <c r="AH18" s="39" t="s">
        <v>38</v>
      </c>
      <c r="AI18" s="39" t="s">
        <v>26</v>
      </c>
      <c r="AJ18" s="39" t="s">
        <v>27</v>
      </c>
      <c r="AK18" s="39" t="s">
        <v>28</v>
      </c>
      <c r="AL18" s="39" t="s">
        <v>29</v>
      </c>
      <c r="AM18" s="39" t="s">
        <v>30</v>
      </c>
      <c r="AN18" s="39" t="s">
        <v>31</v>
      </c>
    </row>
    <row r="19" spans="2:40" s="3" customFormat="1">
      <c r="B19" s="31" t="s">
        <v>14</v>
      </c>
      <c r="C19" s="34"/>
      <c r="D19" s="34"/>
      <c r="E19" s="34"/>
      <c r="F19" s="34"/>
      <c r="G19" s="34"/>
      <c r="H19" s="34"/>
      <c r="I19" s="47"/>
      <c r="J19" s="47"/>
      <c r="K19" s="47"/>
      <c r="L19" s="47"/>
      <c r="M19" s="47"/>
      <c r="N19" s="48"/>
      <c r="O19" s="10">
        <f>SUM(C19:N19)</f>
        <v>0</v>
      </c>
      <c r="P19"/>
      <c r="Q19" s="27" t="e">
        <f t="shared" ref="Q19:Q24" si="17">(D19/C19)-1</f>
        <v>#DIV/0!</v>
      </c>
      <c r="R19" s="27" t="e">
        <f t="shared" ref="R19:AA23" si="18">(E19/D19)-1</f>
        <v>#DIV/0!</v>
      </c>
      <c r="S19" s="27" t="e">
        <f t="shared" si="18"/>
        <v>#DIV/0!</v>
      </c>
      <c r="T19" s="27" t="e">
        <f t="shared" si="18"/>
        <v>#DIV/0!</v>
      </c>
      <c r="U19" s="27" t="e">
        <f t="shared" si="18"/>
        <v>#DIV/0!</v>
      </c>
      <c r="V19" s="59" t="e">
        <f t="shared" si="18"/>
        <v>#DIV/0!</v>
      </c>
      <c r="W19" s="59" t="e">
        <f t="shared" si="18"/>
        <v>#DIV/0!</v>
      </c>
      <c r="X19" s="59" t="e">
        <f t="shared" si="18"/>
        <v>#DIV/0!</v>
      </c>
      <c r="Y19" s="59" t="e">
        <f t="shared" si="18"/>
        <v>#DIV/0!</v>
      </c>
      <c r="Z19" s="59" t="e">
        <f t="shared" si="18"/>
        <v>#DIV/0!</v>
      </c>
      <c r="AA19" s="59" t="e">
        <f t="shared" si="18"/>
        <v>#DIV/0!</v>
      </c>
      <c r="AB19" s="271"/>
      <c r="AC19" s="27" t="e">
        <f t="shared" ref="AC19:AC24" si="19">C19/$O19</f>
        <v>#DIV/0!</v>
      </c>
      <c r="AD19" s="27" t="e">
        <f t="shared" ref="AD19:AN23" si="20">D19/$O19</f>
        <v>#DIV/0!</v>
      </c>
      <c r="AE19" s="27" t="e">
        <f t="shared" si="20"/>
        <v>#DIV/0!</v>
      </c>
      <c r="AF19" s="27" t="e">
        <f t="shared" si="20"/>
        <v>#DIV/0!</v>
      </c>
      <c r="AG19" s="27" t="e">
        <f t="shared" si="20"/>
        <v>#DIV/0!</v>
      </c>
      <c r="AH19" s="27" t="e">
        <f t="shared" si="20"/>
        <v>#DIV/0!</v>
      </c>
      <c r="AI19" s="59" t="e">
        <f t="shared" si="20"/>
        <v>#DIV/0!</v>
      </c>
      <c r="AJ19" s="59" t="e">
        <f t="shared" si="20"/>
        <v>#DIV/0!</v>
      </c>
      <c r="AK19" s="59" t="e">
        <f t="shared" si="20"/>
        <v>#DIV/0!</v>
      </c>
      <c r="AL19" s="59" t="e">
        <f t="shared" si="20"/>
        <v>#DIV/0!</v>
      </c>
      <c r="AM19" s="59" t="e">
        <f t="shared" si="20"/>
        <v>#DIV/0!</v>
      </c>
      <c r="AN19" s="59" t="e">
        <f t="shared" si="20"/>
        <v>#DIV/0!</v>
      </c>
    </row>
    <row r="20" spans="2:40">
      <c r="B20" s="17" t="s">
        <v>15</v>
      </c>
      <c r="C20" s="8">
        <v>6539</v>
      </c>
      <c r="D20" s="8">
        <v>5224</v>
      </c>
      <c r="E20" s="8">
        <v>5474</v>
      </c>
      <c r="F20" s="8">
        <v>5015</v>
      </c>
      <c r="G20" s="8">
        <v>5507</v>
      </c>
      <c r="H20" s="30">
        <v>5284</v>
      </c>
      <c r="I20" s="61"/>
      <c r="J20" s="61"/>
      <c r="K20" s="61"/>
      <c r="L20" s="61"/>
      <c r="M20" s="61"/>
      <c r="N20" s="62"/>
      <c r="O20" s="10">
        <f>SUM(C20:N20)</f>
        <v>33043</v>
      </c>
      <c r="Q20" s="27">
        <f t="shared" si="17"/>
        <v>-0.20110108579293473</v>
      </c>
      <c r="R20" s="27">
        <f t="shared" si="18"/>
        <v>4.7856049004594281E-2</v>
      </c>
      <c r="S20" s="27">
        <f t="shared" si="18"/>
        <v>-8.3850931677018625E-2</v>
      </c>
      <c r="T20" s="27">
        <f t="shared" si="18"/>
        <v>9.8105682951146633E-2</v>
      </c>
      <c r="U20" s="27">
        <f t="shared" si="18"/>
        <v>-4.0493916833121535E-2</v>
      </c>
      <c r="V20" s="59">
        <f t="shared" si="18"/>
        <v>-1</v>
      </c>
      <c r="W20" s="59" t="e">
        <f t="shared" si="18"/>
        <v>#DIV/0!</v>
      </c>
      <c r="X20" s="59" t="e">
        <f t="shared" si="18"/>
        <v>#DIV/0!</v>
      </c>
      <c r="Y20" s="59" t="e">
        <f t="shared" si="18"/>
        <v>#DIV/0!</v>
      </c>
      <c r="Z20" s="59" t="e">
        <f t="shared" si="18"/>
        <v>#DIV/0!</v>
      </c>
      <c r="AA20" s="59" t="e">
        <f t="shared" si="18"/>
        <v>#DIV/0!</v>
      </c>
      <c r="AC20" s="27">
        <f t="shared" si="19"/>
        <v>0.19789365372393547</v>
      </c>
      <c r="AD20" s="27">
        <f t="shared" si="20"/>
        <v>0.15809702508852103</v>
      </c>
      <c r="AE20" s="27">
        <f t="shared" si="20"/>
        <v>0.16566292406863783</v>
      </c>
      <c r="AF20" s="27">
        <f t="shared" si="20"/>
        <v>0.15177193354114335</v>
      </c>
      <c r="AG20" s="27">
        <f t="shared" si="20"/>
        <v>0.16666162273401325</v>
      </c>
      <c r="AH20" s="27">
        <f t="shared" si="20"/>
        <v>0.15991284084374904</v>
      </c>
      <c r="AI20" s="59">
        <f t="shared" si="20"/>
        <v>0</v>
      </c>
      <c r="AJ20" s="59">
        <f t="shared" si="20"/>
        <v>0</v>
      </c>
      <c r="AK20" s="59">
        <f t="shared" si="20"/>
        <v>0</v>
      </c>
      <c r="AL20" s="59">
        <f t="shared" si="20"/>
        <v>0</v>
      </c>
      <c r="AM20" s="59">
        <f t="shared" si="20"/>
        <v>0</v>
      </c>
      <c r="AN20" s="59">
        <f t="shared" si="20"/>
        <v>0</v>
      </c>
    </row>
    <row r="21" spans="2:40">
      <c r="B21" s="18" t="s">
        <v>16</v>
      </c>
      <c r="C21" s="8"/>
      <c r="D21" s="8"/>
      <c r="E21" s="8"/>
      <c r="F21" s="8"/>
      <c r="G21" s="8"/>
      <c r="H21" s="30"/>
      <c r="I21" s="61"/>
      <c r="J21" s="61"/>
      <c r="K21" s="61"/>
      <c r="L21" s="61"/>
      <c r="M21" s="61"/>
      <c r="N21" s="62"/>
      <c r="O21" s="10">
        <f>SUM(C21:N21)</f>
        <v>0</v>
      </c>
      <c r="Q21" s="27" t="e">
        <f t="shared" si="17"/>
        <v>#DIV/0!</v>
      </c>
      <c r="R21" s="27" t="e">
        <f t="shared" si="18"/>
        <v>#DIV/0!</v>
      </c>
      <c r="S21" s="27" t="e">
        <f t="shared" si="18"/>
        <v>#DIV/0!</v>
      </c>
      <c r="T21" s="27" t="e">
        <f t="shared" si="18"/>
        <v>#DIV/0!</v>
      </c>
      <c r="U21" s="27" t="e">
        <f t="shared" si="18"/>
        <v>#DIV/0!</v>
      </c>
      <c r="V21" s="59" t="e">
        <f t="shared" si="18"/>
        <v>#DIV/0!</v>
      </c>
      <c r="W21" s="59" t="e">
        <f t="shared" si="18"/>
        <v>#DIV/0!</v>
      </c>
      <c r="X21" s="59" t="e">
        <f t="shared" si="18"/>
        <v>#DIV/0!</v>
      </c>
      <c r="Y21" s="59" t="e">
        <f t="shared" si="18"/>
        <v>#DIV/0!</v>
      </c>
      <c r="Z21" s="59" t="e">
        <f t="shared" si="18"/>
        <v>#DIV/0!</v>
      </c>
      <c r="AA21" s="59" t="e">
        <f t="shared" si="18"/>
        <v>#DIV/0!</v>
      </c>
      <c r="AC21" s="27" t="e">
        <f t="shared" si="19"/>
        <v>#DIV/0!</v>
      </c>
      <c r="AD21" s="27" t="e">
        <f t="shared" si="20"/>
        <v>#DIV/0!</v>
      </c>
      <c r="AE21" s="27" t="e">
        <f t="shared" si="20"/>
        <v>#DIV/0!</v>
      </c>
      <c r="AF21" s="27" t="e">
        <f t="shared" si="20"/>
        <v>#DIV/0!</v>
      </c>
      <c r="AG21" s="27" t="e">
        <f t="shared" si="20"/>
        <v>#DIV/0!</v>
      </c>
      <c r="AH21" s="27" t="e">
        <f t="shared" si="20"/>
        <v>#DIV/0!</v>
      </c>
      <c r="AI21" s="59" t="e">
        <f t="shared" si="20"/>
        <v>#DIV/0!</v>
      </c>
      <c r="AJ21" s="59" t="e">
        <f t="shared" si="20"/>
        <v>#DIV/0!</v>
      </c>
      <c r="AK21" s="59" t="e">
        <f t="shared" si="20"/>
        <v>#DIV/0!</v>
      </c>
      <c r="AL21" s="59" t="e">
        <f t="shared" si="20"/>
        <v>#DIV/0!</v>
      </c>
      <c r="AM21" s="59" t="e">
        <f t="shared" si="20"/>
        <v>#DIV/0!</v>
      </c>
      <c r="AN21" s="59" t="e">
        <f t="shared" si="20"/>
        <v>#DIV/0!</v>
      </c>
    </row>
    <row r="22" spans="2:40">
      <c r="B22" s="18" t="s">
        <v>17</v>
      </c>
      <c r="C22" s="8"/>
      <c r="D22" s="8"/>
      <c r="E22" s="8"/>
      <c r="F22" s="8"/>
      <c r="G22" s="8"/>
      <c r="H22" s="30"/>
      <c r="I22" s="61"/>
      <c r="J22" s="61"/>
      <c r="K22" s="61"/>
      <c r="L22" s="61"/>
      <c r="M22" s="61"/>
      <c r="N22" s="62"/>
      <c r="O22" s="10">
        <f>SUM(C22:N22)</f>
        <v>0</v>
      </c>
      <c r="Q22" s="27" t="e">
        <f t="shared" si="17"/>
        <v>#DIV/0!</v>
      </c>
      <c r="R22" s="27" t="e">
        <f t="shared" si="18"/>
        <v>#DIV/0!</v>
      </c>
      <c r="S22" s="27" t="e">
        <f t="shared" si="18"/>
        <v>#DIV/0!</v>
      </c>
      <c r="T22" s="27" t="e">
        <f t="shared" si="18"/>
        <v>#DIV/0!</v>
      </c>
      <c r="U22" s="27" t="e">
        <f t="shared" si="18"/>
        <v>#DIV/0!</v>
      </c>
      <c r="V22" s="59" t="e">
        <f t="shared" si="18"/>
        <v>#DIV/0!</v>
      </c>
      <c r="W22" s="59" t="e">
        <f t="shared" si="18"/>
        <v>#DIV/0!</v>
      </c>
      <c r="X22" s="59" t="e">
        <f t="shared" si="18"/>
        <v>#DIV/0!</v>
      </c>
      <c r="Y22" s="59" t="e">
        <f t="shared" si="18"/>
        <v>#DIV/0!</v>
      </c>
      <c r="Z22" s="59" t="e">
        <f t="shared" si="18"/>
        <v>#DIV/0!</v>
      </c>
      <c r="AA22" s="59" t="e">
        <f t="shared" si="18"/>
        <v>#DIV/0!</v>
      </c>
      <c r="AC22" s="27" t="e">
        <f t="shared" si="19"/>
        <v>#DIV/0!</v>
      </c>
      <c r="AD22" s="27" t="e">
        <f t="shared" si="20"/>
        <v>#DIV/0!</v>
      </c>
      <c r="AE22" s="27" t="e">
        <f t="shared" si="20"/>
        <v>#DIV/0!</v>
      </c>
      <c r="AF22" s="27" t="e">
        <f t="shared" si="20"/>
        <v>#DIV/0!</v>
      </c>
      <c r="AG22" s="27" t="e">
        <f t="shared" si="20"/>
        <v>#DIV/0!</v>
      </c>
      <c r="AH22" s="27" t="e">
        <f t="shared" si="20"/>
        <v>#DIV/0!</v>
      </c>
      <c r="AI22" s="59" t="e">
        <f t="shared" si="20"/>
        <v>#DIV/0!</v>
      </c>
      <c r="AJ22" s="59" t="e">
        <f t="shared" si="20"/>
        <v>#DIV/0!</v>
      </c>
      <c r="AK22" s="59" t="e">
        <f t="shared" si="20"/>
        <v>#DIV/0!</v>
      </c>
      <c r="AL22" s="59" t="e">
        <f t="shared" si="20"/>
        <v>#DIV/0!</v>
      </c>
      <c r="AM22" s="59" t="e">
        <f t="shared" si="20"/>
        <v>#DIV/0!</v>
      </c>
      <c r="AN22" s="59" t="e">
        <f t="shared" si="20"/>
        <v>#DIV/0!</v>
      </c>
    </row>
    <row r="23" spans="2:40">
      <c r="B23" s="19" t="s">
        <v>18</v>
      </c>
      <c r="C23" s="14"/>
      <c r="D23" s="14"/>
      <c r="E23" s="14"/>
      <c r="F23" s="14"/>
      <c r="G23" s="14"/>
      <c r="H23" s="14"/>
      <c r="I23" s="63"/>
      <c r="J23" s="63"/>
      <c r="K23" s="63"/>
      <c r="L23" s="63"/>
      <c r="M23" s="63"/>
      <c r="N23" s="64"/>
      <c r="O23" s="15">
        <f>SUM(C23:N23)</f>
        <v>0</v>
      </c>
      <c r="Q23" s="28" t="e">
        <f t="shared" si="17"/>
        <v>#DIV/0!</v>
      </c>
      <c r="R23" s="28" t="e">
        <f t="shared" si="18"/>
        <v>#DIV/0!</v>
      </c>
      <c r="S23" s="28" t="e">
        <f t="shared" si="18"/>
        <v>#DIV/0!</v>
      </c>
      <c r="T23" s="28" t="e">
        <f t="shared" si="18"/>
        <v>#DIV/0!</v>
      </c>
      <c r="U23" s="28" t="e">
        <f t="shared" si="18"/>
        <v>#DIV/0!</v>
      </c>
      <c r="V23" s="60" t="e">
        <f t="shared" si="18"/>
        <v>#DIV/0!</v>
      </c>
      <c r="W23" s="60" t="e">
        <f t="shared" si="18"/>
        <v>#DIV/0!</v>
      </c>
      <c r="X23" s="60" t="e">
        <f t="shared" si="18"/>
        <v>#DIV/0!</v>
      </c>
      <c r="Y23" s="60" t="e">
        <f t="shared" si="18"/>
        <v>#DIV/0!</v>
      </c>
      <c r="Z23" s="60" t="e">
        <f t="shared" si="18"/>
        <v>#DIV/0!</v>
      </c>
      <c r="AA23" s="60" t="e">
        <f t="shared" si="18"/>
        <v>#DIV/0!</v>
      </c>
      <c r="AC23" s="28" t="e">
        <f t="shared" si="19"/>
        <v>#DIV/0!</v>
      </c>
      <c r="AD23" s="28" t="e">
        <f t="shared" si="20"/>
        <v>#DIV/0!</v>
      </c>
      <c r="AE23" s="28" t="e">
        <f t="shared" si="20"/>
        <v>#DIV/0!</v>
      </c>
      <c r="AF23" s="28" t="e">
        <f t="shared" si="20"/>
        <v>#DIV/0!</v>
      </c>
      <c r="AG23" s="28" t="e">
        <f t="shared" si="20"/>
        <v>#DIV/0!</v>
      </c>
      <c r="AH23" s="28" t="e">
        <f t="shared" si="20"/>
        <v>#DIV/0!</v>
      </c>
      <c r="AI23" s="60" t="e">
        <f t="shared" si="20"/>
        <v>#DIV/0!</v>
      </c>
      <c r="AJ23" s="60" t="e">
        <f t="shared" si="20"/>
        <v>#DIV/0!</v>
      </c>
      <c r="AK23" s="60" t="e">
        <f t="shared" si="20"/>
        <v>#DIV/0!</v>
      </c>
      <c r="AL23" s="60" t="e">
        <f t="shared" si="20"/>
        <v>#DIV/0!</v>
      </c>
      <c r="AM23" s="60" t="e">
        <f t="shared" si="20"/>
        <v>#DIV/0!</v>
      </c>
      <c r="AN23" s="60" t="e">
        <f t="shared" si="20"/>
        <v>#DIV/0!</v>
      </c>
    </row>
    <row r="24" spans="2:40">
      <c r="B24" s="42"/>
      <c r="C24" s="43">
        <f>SUM(C19:C23)</f>
        <v>6539</v>
      </c>
      <c r="D24" s="43">
        <f t="shared" ref="D24:N24" si="21">SUM(D19:D23)</f>
        <v>5224</v>
      </c>
      <c r="E24" s="43">
        <f t="shared" si="21"/>
        <v>5474</v>
      </c>
      <c r="F24" s="43">
        <f t="shared" si="21"/>
        <v>5015</v>
      </c>
      <c r="G24" s="43">
        <f t="shared" si="21"/>
        <v>5507</v>
      </c>
      <c r="H24" s="43">
        <f t="shared" si="21"/>
        <v>5284</v>
      </c>
      <c r="I24" s="43">
        <f t="shared" si="21"/>
        <v>0</v>
      </c>
      <c r="J24" s="43">
        <f t="shared" si="21"/>
        <v>0</v>
      </c>
      <c r="K24" s="43">
        <f t="shared" si="21"/>
        <v>0</v>
      </c>
      <c r="L24" s="43">
        <f t="shared" si="21"/>
        <v>0</v>
      </c>
      <c r="M24" s="43">
        <f t="shared" si="21"/>
        <v>0</v>
      </c>
      <c r="N24" s="44">
        <f t="shared" si="21"/>
        <v>0</v>
      </c>
      <c r="O24" s="43">
        <f>SUM(O20:O23)</f>
        <v>33043</v>
      </c>
      <c r="P24" s="10"/>
      <c r="Q24" s="28">
        <f t="shared" si="17"/>
        <v>-0.20110108579293473</v>
      </c>
      <c r="R24" s="28">
        <f t="shared" ref="R24:AA24" si="22">(E24/D24)-1</f>
        <v>4.7856049004594281E-2</v>
      </c>
      <c r="S24" s="28">
        <f t="shared" si="22"/>
        <v>-8.3850931677018625E-2</v>
      </c>
      <c r="T24" s="28">
        <f t="shared" si="22"/>
        <v>9.8105682951146633E-2</v>
      </c>
      <c r="U24" s="28">
        <f t="shared" si="22"/>
        <v>-4.0493916833121535E-2</v>
      </c>
      <c r="V24" s="60">
        <f t="shared" si="22"/>
        <v>-1</v>
      </c>
      <c r="W24" s="60" t="e">
        <f t="shared" si="22"/>
        <v>#DIV/0!</v>
      </c>
      <c r="X24" s="60" t="e">
        <f t="shared" si="22"/>
        <v>#DIV/0!</v>
      </c>
      <c r="Y24" s="60" t="e">
        <f t="shared" si="22"/>
        <v>#DIV/0!</v>
      </c>
      <c r="Z24" s="60" t="e">
        <f t="shared" si="22"/>
        <v>#DIV/0!</v>
      </c>
      <c r="AA24" s="60" t="e">
        <f t="shared" si="22"/>
        <v>#DIV/0!</v>
      </c>
      <c r="AC24" s="28">
        <f t="shared" si="19"/>
        <v>0.19789365372393547</v>
      </c>
      <c r="AD24" s="28">
        <f t="shared" ref="AD24:AN24" si="23">D24/$O24</f>
        <v>0.15809702508852103</v>
      </c>
      <c r="AE24" s="28">
        <f t="shared" si="23"/>
        <v>0.16566292406863783</v>
      </c>
      <c r="AF24" s="28">
        <f t="shared" si="23"/>
        <v>0.15177193354114335</v>
      </c>
      <c r="AG24" s="28">
        <f t="shared" si="23"/>
        <v>0.16666162273401325</v>
      </c>
      <c r="AH24" s="28">
        <f t="shared" si="23"/>
        <v>0.15991284084374904</v>
      </c>
      <c r="AI24" s="60">
        <f t="shared" si="23"/>
        <v>0</v>
      </c>
      <c r="AJ24" s="60">
        <f t="shared" si="23"/>
        <v>0</v>
      </c>
      <c r="AK24" s="60">
        <f t="shared" si="23"/>
        <v>0</v>
      </c>
      <c r="AL24" s="60">
        <f t="shared" si="23"/>
        <v>0</v>
      </c>
      <c r="AM24" s="60">
        <f t="shared" si="23"/>
        <v>0</v>
      </c>
      <c r="AN24" s="60">
        <f t="shared" si="23"/>
        <v>0</v>
      </c>
    </row>
    <row r="25" spans="2:40">
      <c r="B25" s="4"/>
      <c r="L25" s="1"/>
      <c r="Q25" s="1"/>
      <c r="R25" s="1"/>
    </row>
    <row r="26" spans="2:40">
      <c r="B26" s="40" t="s">
        <v>45</v>
      </c>
      <c r="C26" s="39" t="s">
        <v>46</v>
      </c>
      <c r="D26" s="39" t="s">
        <v>47</v>
      </c>
      <c r="E26" s="39" t="s">
        <v>48</v>
      </c>
      <c r="F26" s="39" t="s">
        <v>49</v>
      </c>
      <c r="G26" s="39" t="s">
        <v>50</v>
      </c>
      <c r="H26" s="39" t="s">
        <v>51</v>
      </c>
      <c r="I26" s="39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41" t="s">
        <v>57</v>
      </c>
      <c r="O26" s="39" t="s">
        <v>58</v>
      </c>
      <c r="P26" s="39" t="s">
        <v>65</v>
      </c>
      <c r="Q26" s="1"/>
      <c r="R26" s="1"/>
    </row>
    <row r="27" spans="2:40">
      <c r="B27" s="4" t="s">
        <v>14</v>
      </c>
      <c r="C27" s="7" t="e">
        <f t="shared" ref="C27:O27" si="24">(C11/C3)-1</f>
        <v>#DIV/0!</v>
      </c>
      <c r="D27" s="7" t="e">
        <f t="shared" si="24"/>
        <v>#DIV/0!</v>
      </c>
      <c r="E27" s="7" t="e">
        <f t="shared" si="24"/>
        <v>#DIV/0!</v>
      </c>
      <c r="F27" s="7" t="e">
        <f t="shared" si="24"/>
        <v>#DIV/0!</v>
      </c>
      <c r="G27" s="7" t="e">
        <f t="shared" si="24"/>
        <v>#DIV/0!</v>
      </c>
      <c r="H27" s="7" t="e">
        <f t="shared" si="24"/>
        <v>#DIV/0!</v>
      </c>
      <c r="I27" s="7" t="e">
        <f t="shared" si="24"/>
        <v>#DIV/0!</v>
      </c>
      <c r="J27" s="9" t="e">
        <f t="shared" si="24"/>
        <v>#DIV/0!</v>
      </c>
      <c r="K27" s="9" t="e">
        <f t="shared" si="24"/>
        <v>#DIV/0!</v>
      </c>
      <c r="L27" s="9" t="e">
        <f t="shared" si="24"/>
        <v>#DIV/0!</v>
      </c>
      <c r="M27" s="9" t="e">
        <f t="shared" si="24"/>
        <v>#DIV/0!</v>
      </c>
      <c r="N27" s="66" t="e">
        <f t="shared" si="24"/>
        <v>#DIV/0!</v>
      </c>
      <c r="O27" s="9" t="e">
        <f t="shared" si="24"/>
        <v>#DIV/0!</v>
      </c>
      <c r="P27" s="9" t="e">
        <f t="shared" ref="P27:P32" si="25">(SUM(J11:N11)/SUM(J3:N3))-1</f>
        <v>#DIV/0!</v>
      </c>
      <c r="Q27" s="1"/>
      <c r="R27" s="1"/>
    </row>
    <row r="28" spans="2:40">
      <c r="B28" s="5" t="s">
        <v>15</v>
      </c>
      <c r="C28" s="7">
        <f t="shared" ref="C28:N28" si="26">(C12/C4)-1</f>
        <v>0.15253470126735058</v>
      </c>
      <c r="D28" s="7">
        <f t="shared" si="26"/>
        <v>-9.6404988994864271E-2</v>
      </c>
      <c r="E28" s="7">
        <f t="shared" si="26"/>
        <v>-0.16046940928270037</v>
      </c>
      <c r="F28" s="7">
        <f t="shared" si="26"/>
        <v>0.15926720580953946</v>
      </c>
      <c r="G28" s="7">
        <f t="shared" si="26"/>
        <v>-0.17793964620187308</v>
      </c>
      <c r="H28" s="7">
        <f t="shared" si="26"/>
        <v>-0.1905517578125</v>
      </c>
      <c r="I28" s="7">
        <f t="shared" si="26"/>
        <v>-0.12930397517363679</v>
      </c>
      <c r="J28" s="9">
        <f t="shared" si="26"/>
        <v>-0.14877557866487756</v>
      </c>
      <c r="K28" s="9">
        <f t="shared" si="26"/>
        <v>-0.1776048714479026</v>
      </c>
      <c r="L28" s="9">
        <f t="shared" si="26"/>
        <v>-0.3922564623546676</v>
      </c>
      <c r="M28" s="9">
        <f t="shared" si="26"/>
        <v>-0.28073682707411107</v>
      </c>
      <c r="N28" s="66">
        <f t="shared" si="26"/>
        <v>-0.19706164164803575</v>
      </c>
      <c r="O28" s="9">
        <f>(O12/O4)-1</f>
        <v>-0.14706620009315541</v>
      </c>
      <c r="P28" s="9">
        <f t="shared" si="25"/>
        <v>-0.25330901817753981</v>
      </c>
      <c r="Q28" s="1"/>
      <c r="R28" s="1"/>
    </row>
    <row r="29" spans="2:40">
      <c r="B29" s="4" t="s">
        <v>16</v>
      </c>
      <c r="C29" s="7" t="e">
        <f t="shared" ref="C29:N29" si="27">(C13/C5)-1</f>
        <v>#DIV/0!</v>
      </c>
      <c r="D29" s="7" t="e">
        <f t="shared" si="27"/>
        <v>#DIV/0!</v>
      </c>
      <c r="E29" s="7" t="e">
        <f t="shared" si="27"/>
        <v>#DIV/0!</v>
      </c>
      <c r="F29" s="7" t="e">
        <f t="shared" si="27"/>
        <v>#DIV/0!</v>
      </c>
      <c r="G29" s="7" t="e">
        <f t="shared" si="27"/>
        <v>#DIV/0!</v>
      </c>
      <c r="H29" s="7" t="e">
        <f t="shared" si="27"/>
        <v>#DIV/0!</v>
      </c>
      <c r="I29" s="7" t="e">
        <f t="shared" si="27"/>
        <v>#DIV/0!</v>
      </c>
      <c r="J29" s="9" t="e">
        <f t="shared" si="27"/>
        <v>#DIV/0!</v>
      </c>
      <c r="K29" s="9" t="e">
        <f t="shared" si="27"/>
        <v>#DIV/0!</v>
      </c>
      <c r="L29" s="9" t="e">
        <f t="shared" si="27"/>
        <v>#DIV/0!</v>
      </c>
      <c r="M29" s="9" t="e">
        <f t="shared" si="27"/>
        <v>#DIV/0!</v>
      </c>
      <c r="N29" s="66" t="e">
        <f t="shared" si="27"/>
        <v>#DIV/0!</v>
      </c>
      <c r="O29" s="9" t="e">
        <f>(O13/O5)-1</f>
        <v>#DIV/0!</v>
      </c>
      <c r="P29" s="9" t="e">
        <f t="shared" si="25"/>
        <v>#DIV/0!</v>
      </c>
      <c r="R29" s="1"/>
    </row>
    <row r="30" spans="2:40">
      <c r="B30" s="4" t="s">
        <v>17</v>
      </c>
      <c r="C30" s="7" t="e">
        <f t="shared" ref="C30:N30" si="28">(C14/C6)-1</f>
        <v>#DIV/0!</v>
      </c>
      <c r="D30" s="7" t="e">
        <f t="shared" si="28"/>
        <v>#DIV/0!</v>
      </c>
      <c r="E30" s="7" t="e">
        <f t="shared" si="28"/>
        <v>#DIV/0!</v>
      </c>
      <c r="F30" s="7" t="e">
        <f t="shared" si="28"/>
        <v>#DIV/0!</v>
      </c>
      <c r="G30" s="7" t="e">
        <f t="shared" si="28"/>
        <v>#DIV/0!</v>
      </c>
      <c r="H30" s="7" t="e">
        <f t="shared" si="28"/>
        <v>#DIV/0!</v>
      </c>
      <c r="I30" s="7" t="e">
        <f t="shared" si="28"/>
        <v>#DIV/0!</v>
      </c>
      <c r="J30" s="9" t="e">
        <f t="shared" si="28"/>
        <v>#DIV/0!</v>
      </c>
      <c r="K30" s="9" t="e">
        <f t="shared" si="28"/>
        <v>#DIV/0!</v>
      </c>
      <c r="L30" s="9" t="e">
        <f t="shared" si="28"/>
        <v>#DIV/0!</v>
      </c>
      <c r="M30" s="9" t="e">
        <f t="shared" si="28"/>
        <v>#DIV/0!</v>
      </c>
      <c r="N30" s="66" t="e">
        <f t="shared" si="28"/>
        <v>#DIV/0!</v>
      </c>
      <c r="O30" s="9" t="e">
        <f>(O14/O6)-1</f>
        <v>#DIV/0!</v>
      </c>
      <c r="P30" s="9" t="e">
        <f t="shared" si="25"/>
        <v>#DIV/0!</v>
      </c>
      <c r="R30" s="1"/>
    </row>
    <row r="31" spans="2:40">
      <c r="B31" s="12" t="s">
        <v>18</v>
      </c>
      <c r="C31" s="37" t="e">
        <f t="shared" ref="C31:N32" si="29">(C15/C7)-1</f>
        <v>#DIV/0!</v>
      </c>
      <c r="D31" s="37" t="e">
        <f t="shared" si="29"/>
        <v>#DIV/0!</v>
      </c>
      <c r="E31" s="37" t="e">
        <f t="shared" si="29"/>
        <v>#DIV/0!</v>
      </c>
      <c r="F31" s="37" t="e">
        <f t="shared" si="29"/>
        <v>#DIV/0!</v>
      </c>
      <c r="G31" s="37" t="e">
        <f t="shared" si="29"/>
        <v>#DIV/0!</v>
      </c>
      <c r="H31" s="37" t="e">
        <f t="shared" si="29"/>
        <v>#DIV/0!</v>
      </c>
      <c r="I31" s="37" t="e">
        <f t="shared" si="29"/>
        <v>#DIV/0!</v>
      </c>
      <c r="J31" s="38" t="e">
        <f t="shared" si="29"/>
        <v>#DIV/0!</v>
      </c>
      <c r="K31" s="38" t="e">
        <f t="shared" si="29"/>
        <v>#DIV/0!</v>
      </c>
      <c r="L31" s="38" t="e">
        <f t="shared" si="29"/>
        <v>#DIV/0!</v>
      </c>
      <c r="M31" s="38" t="e">
        <f t="shared" si="29"/>
        <v>#DIV/0!</v>
      </c>
      <c r="N31" s="67" t="e">
        <f t="shared" si="29"/>
        <v>#DIV/0!</v>
      </c>
      <c r="O31" s="38" t="e">
        <f>(O15/O7)-1</f>
        <v>#DIV/0!</v>
      </c>
      <c r="P31" s="38" t="e">
        <f t="shared" si="25"/>
        <v>#DIV/0!</v>
      </c>
      <c r="Q31" s="1"/>
      <c r="R31" s="1"/>
    </row>
    <row r="32" spans="2:40">
      <c r="B32" s="4"/>
      <c r="C32" s="37">
        <f t="shared" si="29"/>
        <v>0.15253470126735058</v>
      </c>
      <c r="D32" s="37">
        <f t="shared" si="29"/>
        <v>-9.6404988994864271E-2</v>
      </c>
      <c r="E32" s="37">
        <f t="shared" si="29"/>
        <v>-0.16046940928270037</v>
      </c>
      <c r="F32" s="37">
        <f t="shared" si="29"/>
        <v>0.15926720580953946</v>
      </c>
      <c r="G32" s="37">
        <f t="shared" si="29"/>
        <v>-0.17793964620187308</v>
      </c>
      <c r="H32" s="37">
        <f t="shared" si="29"/>
        <v>-0.1905517578125</v>
      </c>
      <c r="I32" s="37">
        <f t="shared" si="29"/>
        <v>-0.12930397517363679</v>
      </c>
      <c r="J32" s="38">
        <f t="shared" si="29"/>
        <v>-0.14877557866487756</v>
      </c>
      <c r="K32" s="38">
        <f t="shared" si="29"/>
        <v>-0.1776048714479026</v>
      </c>
      <c r="L32" s="38">
        <f t="shared" si="29"/>
        <v>-0.3922564623546676</v>
      </c>
      <c r="M32" s="38">
        <f t="shared" si="29"/>
        <v>-0.28073682707411107</v>
      </c>
      <c r="N32" s="67">
        <f t="shared" si="29"/>
        <v>-0.19706164164803575</v>
      </c>
      <c r="O32" s="38">
        <f>(O16/O8)-1</f>
        <v>-0.14706620009315541</v>
      </c>
      <c r="P32" s="38">
        <f t="shared" si="25"/>
        <v>-0.25330901817753981</v>
      </c>
      <c r="Q32" s="1"/>
      <c r="R32" s="1"/>
    </row>
    <row r="33" spans="1:36">
      <c r="B33" s="4"/>
      <c r="L33" s="1"/>
      <c r="Q33" s="1"/>
      <c r="R33" s="1"/>
    </row>
    <row r="34" spans="1:36">
      <c r="B34" s="39" t="s">
        <v>60</v>
      </c>
      <c r="C34" s="39" t="s">
        <v>46</v>
      </c>
      <c r="D34" s="39" t="s">
        <v>47</v>
      </c>
      <c r="E34" s="39" t="s">
        <v>48</v>
      </c>
      <c r="F34" s="39" t="s">
        <v>49</v>
      </c>
      <c r="G34" s="39" t="s">
        <v>50</v>
      </c>
      <c r="H34" s="39" t="s">
        <v>51</v>
      </c>
      <c r="I34" s="45"/>
      <c r="J34" s="45"/>
      <c r="K34" s="45"/>
      <c r="L34" s="45"/>
      <c r="M34" s="45"/>
      <c r="N34" s="69"/>
      <c r="O34" s="39" t="s">
        <v>61</v>
      </c>
      <c r="Q34" s="1"/>
      <c r="R34" s="1"/>
    </row>
    <row r="35" spans="1:36">
      <c r="B35" s="5" t="s">
        <v>14</v>
      </c>
      <c r="C35" s="9" t="e">
        <f t="shared" ref="C35:H40" si="30">(C19/C11)-1</f>
        <v>#DIV/0!</v>
      </c>
      <c r="D35" s="9" t="e">
        <f t="shared" si="30"/>
        <v>#DIV/0!</v>
      </c>
      <c r="E35" s="9" t="e">
        <f t="shared" si="30"/>
        <v>#DIV/0!</v>
      </c>
      <c r="F35" s="9" t="e">
        <f t="shared" si="30"/>
        <v>#DIV/0!</v>
      </c>
      <c r="G35" s="9" t="e">
        <f t="shared" si="30"/>
        <v>#DIV/0!</v>
      </c>
      <c r="H35" s="9" t="e">
        <f t="shared" si="30"/>
        <v>#DIV/0!</v>
      </c>
      <c r="I35" s="57"/>
      <c r="J35" s="57"/>
      <c r="K35" s="57"/>
      <c r="L35" s="57"/>
      <c r="M35" s="57"/>
      <c r="N35" s="71"/>
      <c r="O35" s="9" t="e">
        <f t="shared" ref="O35:O40" si="31">(SUM(C19:H19)/SUM(C11:H11))-1</f>
        <v>#DIV/0!</v>
      </c>
      <c r="Q35" s="1"/>
      <c r="R35" s="1"/>
    </row>
    <row r="36" spans="1:36">
      <c r="B36" s="5" t="s">
        <v>15</v>
      </c>
      <c r="C36" s="9">
        <f t="shared" si="30"/>
        <v>-0.14399790548501112</v>
      </c>
      <c r="D36" s="9">
        <f t="shared" si="30"/>
        <v>-0.15167262098083789</v>
      </c>
      <c r="E36" s="9">
        <f t="shared" si="30"/>
        <v>-0.14025443694047435</v>
      </c>
      <c r="F36" s="9">
        <f t="shared" si="30"/>
        <v>-0.28601936218678814</v>
      </c>
      <c r="G36" s="9">
        <f t="shared" si="30"/>
        <v>-0.12863924050632913</v>
      </c>
      <c r="H36" s="9">
        <f t="shared" si="30"/>
        <v>-0.20313678178253658</v>
      </c>
      <c r="I36" s="57"/>
      <c r="J36" s="57"/>
      <c r="K36" s="57"/>
      <c r="L36" s="57"/>
      <c r="M36" s="57"/>
      <c r="N36" s="71"/>
      <c r="O36" s="9">
        <f t="shared" si="31"/>
        <v>-0.1767856697974538</v>
      </c>
      <c r="Q36" s="1"/>
      <c r="R36" s="1"/>
    </row>
    <row r="37" spans="1:36">
      <c r="B37" s="4" t="s">
        <v>16</v>
      </c>
      <c r="C37" s="9" t="e">
        <f t="shared" si="30"/>
        <v>#DIV/0!</v>
      </c>
      <c r="D37" s="9" t="e">
        <f t="shared" si="30"/>
        <v>#DIV/0!</v>
      </c>
      <c r="E37" s="9" t="e">
        <f t="shared" si="30"/>
        <v>#DIV/0!</v>
      </c>
      <c r="F37" s="9" t="e">
        <f t="shared" si="30"/>
        <v>#DIV/0!</v>
      </c>
      <c r="G37" s="9" t="e">
        <f t="shared" si="30"/>
        <v>#DIV/0!</v>
      </c>
      <c r="H37" s="9" t="e">
        <f t="shared" si="30"/>
        <v>#DIV/0!</v>
      </c>
      <c r="I37" s="57"/>
      <c r="J37" s="57"/>
      <c r="K37" s="57"/>
      <c r="L37" s="57"/>
      <c r="M37" s="57"/>
      <c r="N37" s="71"/>
      <c r="O37" s="9" t="e">
        <f t="shared" si="31"/>
        <v>#DIV/0!</v>
      </c>
      <c r="Q37" s="1"/>
      <c r="R37" s="1"/>
    </row>
    <row r="38" spans="1:36">
      <c r="B38" s="4" t="s">
        <v>17</v>
      </c>
      <c r="C38" s="9" t="e">
        <f t="shared" si="30"/>
        <v>#DIV/0!</v>
      </c>
      <c r="D38" s="9" t="e">
        <f t="shared" si="30"/>
        <v>#DIV/0!</v>
      </c>
      <c r="E38" s="9" t="e">
        <f t="shared" si="30"/>
        <v>#DIV/0!</v>
      </c>
      <c r="F38" s="9" t="e">
        <f t="shared" si="30"/>
        <v>#DIV/0!</v>
      </c>
      <c r="G38" s="9" t="e">
        <f t="shared" si="30"/>
        <v>#DIV/0!</v>
      </c>
      <c r="H38" s="9" t="e">
        <f t="shared" si="30"/>
        <v>#DIV/0!</v>
      </c>
      <c r="I38" s="57"/>
      <c r="J38" s="57"/>
      <c r="K38" s="57"/>
      <c r="L38" s="57"/>
      <c r="M38" s="57"/>
      <c r="N38" s="71"/>
      <c r="O38" s="9" t="e">
        <f t="shared" si="31"/>
        <v>#DIV/0!</v>
      </c>
      <c r="Q38" s="1"/>
      <c r="R38" s="1"/>
    </row>
    <row r="39" spans="1:36">
      <c r="B39" s="12" t="s">
        <v>18</v>
      </c>
      <c r="C39" s="38" t="e">
        <f t="shared" si="30"/>
        <v>#DIV/0!</v>
      </c>
      <c r="D39" s="38" t="e">
        <f t="shared" si="30"/>
        <v>#DIV/0!</v>
      </c>
      <c r="E39" s="38" t="e">
        <f t="shared" si="30"/>
        <v>#DIV/0!</v>
      </c>
      <c r="F39" s="38" t="e">
        <f t="shared" si="30"/>
        <v>#DIV/0!</v>
      </c>
      <c r="G39" s="38" t="e">
        <f t="shared" si="30"/>
        <v>#DIV/0!</v>
      </c>
      <c r="H39" s="38" t="e">
        <f t="shared" si="30"/>
        <v>#DIV/0!</v>
      </c>
      <c r="I39" s="58"/>
      <c r="J39" s="58"/>
      <c r="K39" s="58"/>
      <c r="L39" s="58"/>
      <c r="M39" s="58"/>
      <c r="N39" s="72"/>
      <c r="O39" s="70" t="e">
        <f t="shared" si="31"/>
        <v>#DIV/0!</v>
      </c>
      <c r="Q39" s="1"/>
      <c r="R39" s="65"/>
    </row>
    <row r="40" spans="1:36">
      <c r="C40" s="38">
        <f t="shared" si="30"/>
        <v>-0.14399790548501112</v>
      </c>
      <c r="D40" s="38">
        <f t="shared" si="30"/>
        <v>-0.15167262098083789</v>
      </c>
      <c r="E40" s="38">
        <f t="shared" si="30"/>
        <v>-0.14025443694047435</v>
      </c>
      <c r="F40" s="38">
        <f t="shared" si="30"/>
        <v>-0.28601936218678814</v>
      </c>
      <c r="G40" s="38">
        <f t="shared" si="30"/>
        <v>-0.12863924050632913</v>
      </c>
      <c r="H40" s="38">
        <f t="shared" si="30"/>
        <v>-0.20313678178253658</v>
      </c>
      <c r="N40" s="68"/>
      <c r="O40" s="70">
        <f t="shared" si="31"/>
        <v>-0.1767856697974538</v>
      </c>
      <c r="Q40" s="1"/>
      <c r="R40" s="1"/>
    </row>
    <row r="41" spans="1:36">
      <c r="L41" s="1"/>
      <c r="Q41" s="1"/>
      <c r="R41" s="1"/>
    </row>
    <row r="42" spans="1:36">
      <c r="L42" s="1"/>
      <c r="Q42" s="1"/>
      <c r="R42" s="1"/>
    </row>
    <row r="43" spans="1:36">
      <c r="C43" s="349">
        <v>2017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68"/>
      <c r="P43" s="349">
        <v>2018</v>
      </c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C43" s="325">
        <v>2019</v>
      </c>
      <c r="AD43" s="326"/>
      <c r="AE43" s="326"/>
      <c r="AF43" s="326"/>
      <c r="AG43" s="326"/>
      <c r="AH43" s="326"/>
      <c r="AI43" s="326"/>
      <c r="AJ43" s="326"/>
    </row>
    <row r="44" spans="1:36" s="4" customFormat="1">
      <c r="A44" s="12"/>
      <c r="B44" s="12" t="s">
        <v>114</v>
      </c>
      <c r="C44" s="12">
        <v>1</v>
      </c>
      <c r="D44" s="12">
        <v>2</v>
      </c>
      <c r="E44" s="12">
        <v>3</v>
      </c>
      <c r="F44" s="12">
        <v>4</v>
      </c>
      <c r="G44" s="12">
        <v>5</v>
      </c>
      <c r="H44" s="12">
        <v>6</v>
      </c>
      <c r="I44" s="12">
        <v>7</v>
      </c>
      <c r="J44" s="12">
        <v>8</v>
      </c>
      <c r="K44" s="12">
        <v>9</v>
      </c>
      <c r="L44" s="15">
        <v>10</v>
      </c>
      <c r="M44" s="12">
        <v>11</v>
      </c>
      <c r="N44" s="12">
        <v>12</v>
      </c>
      <c r="O44" s="19"/>
      <c r="P44" s="12">
        <v>1</v>
      </c>
      <c r="Q44" s="12">
        <v>2</v>
      </c>
      <c r="R44" s="15">
        <v>3</v>
      </c>
      <c r="S44" s="12">
        <v>4</v>
      </c>
      <c r="T44" s="12">
        <v>5</v>
      </c>
      <c r="U44" s="12">
        <v>6</v>
      </c>
      <c r="V44" s="12">
        <v>7</v>
      </c>
      <c r="W44" s="12">
        <v>8</v>
      </c>
      <c r="X44" s="12">
        <v>9</v>
      </c>
      <c r="Y44" s="12">
        <v>10</v>
      </c>
      <c r="Z44" s="12">
        <v>11</v>
      </c>
      <c r="AA44" s="12">
        <v>12</v>
      </c>
      <c r="AB44" s="12"/>
      <c r="AC44" s="131">
        <v>1</v>
      </c>
      <c r="AD44" s="12">
        <v>2</v>
      </c>
      <c r="AE44" s="12">
        <v>3</v>
      </c>
      <c r="AF44" s="12">
        <v>4</v>
      </c>
      <c r="AG44" s="12">
        <v>5</v>
      </c>
      <c r="AH44" s="12">
        <v>6</v>
      </c>
      <c r="AI44" s="12">
        <v>7</v>
      </c>
      <c r="AJ44" s="12">
        <v>8</v>
      </c>
    </row>
    <row r="45" spans="1:36">
      <c r="B45" t="s">
        <v>115</v>
      </c>
      <c r="C45">
        <v>379</v>
      </c>
      <c r="D45">
        <v>446</v>
      </c>
      <c r="E45">
        <v>482</v>
      </c>
      <c r="F45">
        <v>438</v>
      </c>
      <c r="G45">
        <v>555</v>
      </c>
      <c r="H45">
        <v>847</v>
      </c>
      <c r="I45">
        <v>790</v>
      </c>
      <c r="J45">
        <v>618</v>
      </c>
      <c r="K45">
        <v>615</v>
      </c>
      <c r="L45" s="1">
        <v>946</v>
      </c>
      <c r="M45">
        <v>635</v>
      </c>
      <c r="N45">
        <v>571</v>
      </c>
      <c r="O45" s="68">
        <v>7322</v>
      </c>
      <c r="P45">
        <v>1127</v>
      </c>
      <c r="Q45" s="1">
        <v>792</v>
      </c>
      <c r="R45" s="1">
        <v>853</v>
      </c>
      <c r="S45">
        <v>781</v>
      </c>
      <c r="T45">
        <v>750</v>
      </c>
      <c r="U45">
        <v>882</v>
      </c>
      <c r="V45">
        <v>847</v>
      </c>
      <c r="W45">
        <v>723</v>
      </c>
      <c r="X45">
        <v>799</v>
      </c>
      <c r="Y45">
        <v>887</v>
      </c>
      <c r="Z45">
        <v>978</v>
      </c>
      <c r="AA45">
        <v>833</v>
      </c>
      <c r="AB45">
        <v>10252</v>
      </c>
      <c r="AC45" s="129" t="s">
        <v>116</v>
      </c>
      <c r="AD45" s="108">
        <v>973</v>
      </c>
      <c r="AE45" s="108">
        <v>1077</v>
      </c>
      <c r="AF45" s="108">
        <v>1040</v>
      </c>
      <c r="AG45" s="108">
        <v>1066</v>
      </c>
      <c r="AH45" s="108">
        <v>1089</v>
      </c>
      <c r="AI45" s="108"/>
      <c r="AJ45" s="108"/>
    </row>
    <row r="46" spans="1:36">
      <c r="B46" t="s">
        <v>117</v>
      </c>
      <c r="C46">
        <v>320</v>
      </c>
      <c r="D46">
        <v>255</v>
      </c>
      <c r="E46">
        <v>262</v>
      </c>
      <c r="F46">
        <v>282</v>
      </c>
      <c r="G46">
        <v>265</v>
      </c>
      <c r="H46">
        <v>310</v>
      </c>
      <c r="I46">
        <v>246</v>
      </c>
      <c r="J46">
        <v>255</v>
      </c>
      <c r="K46">
        <v>221</v>
      </c>
      <c r="L46" s="1">
        <v>370</v>
      </c>
      <c r="M46">
        <v>380</v>
      </c>
      <c r="N46">
        <v>238</v>
      </c>
      <c r="O46" s="68">
        <v>3404</v>
      </c>
      <c r="P46">
        <v>304</v>
      </c>
      <c r="Q46" s="1">
        <v>271</v>
      </c>
      <c r="R46" s="1">
        <v>262</v>
      </c>
      <c r="S46">
        <v>261</v>
      </c>
      <c r="T46">
        <v>280</v>
      </c>
      <c r="U46">
        <v>220</v>
      </c>
      <c r="V46">
        <v>211</v>
      </c>
      <c r="W46">
        <v>173</v>
      </c>
      <c r="X46">
        <v>100</v>
      </c>
      <c r="Y46">
        <v>132</v>
      </c>
      <c r="Z46">
        <v>113</v>
      </c>
      <c r="AA46">
        <v>143</v>
      </c>
      <c r="AB46">
        <v>2470</v>
      </c>
      <c r="AC46" s="129">
        <v>158</v>
      </c>
      <c r="AD46" s="108">
        <v>115</v>
      </c>
      <c r="AE46" s="108">
        <v>102</v>
      </c>
      <c r="AF46" s="108">
        <v>140</v>
      </c>
      <c r="AG46" s="108">
        <v>139</v>
      </c>
      <c r="AH46" s="108">
        <v>161</v>
      </c>
      <c r="AI46" s="108"/>
      <c r="AJ46" s="108"/>
    </row>
    <row r="47" spans="1:36" s="92" customFormat="1">
      <c r="B47" s="92" t="s">
        <v>118</v>
      </c>
      <c r="C47" s="92">
        <v>5908</v>
      </c>
      <c r="D47" s="92">
        <v>6097</v>
      </c>
      <c r="E47" s="92">
        <v>6789</v>
      </c>
      <c r="F47" s="92">
        <v>5303</v>
      </c>
      <c r="G47" s="92">
        <v>6824</v>
      </c>
      <c r="H47" s="92">
        <v>6975</v>
      </c>
      <c r="I47" s="92">
        <v>5672</v>
      </c>
      <c r="J47" s="92">
        <v>5039</v>
      </c>
      <c r="K47" s="92">
        <v>5046</v>
      </c>
      <c r="L47" s="92">
        <v>7488</v>
      </c>
      <c r="M47" s="92">
        <v>5819</v>
      </c>
      <c r="N47" s="92">
        <v>4998</v>
      </c>
      <c r="O47" s="127">
        <v>71958</v>
      </c>
      <c r="P47" s="92">
        <v>6077</v>
      </c>
      <c r="Q47" s="93">
        <v>5006</v>
      </c>
      <c r="R47" s="93">
        <v>5155</v>
      </c>
      <c r="S47" s="92">
        <v>5890</v>
      </c>
      <c r="T47" s="92">
        <v>5205</v>
      </c>
      <c r="U47" s="92">
        <v>5458</v>
      </c>
      <c r="V47" s="92">
        <v>4760</v>
      </c>
      <c r="W47" s="92">
        <v>4117</v>
      </c>
      <c r="X47" s="92">
        <v>3912</v>
      </c>
      <c r="Y47" s="92">
        <v>4317</v>
      </c>
      <c r="Z47" s="92">
        <v>3881</v>
      </c>
      <c r="AA47" s="92">
        <v>4011</v>
      </c>
      <c r="AB47" s="92">
        <v>57789</v>
      </c>
      <c r="AC47" s="130">
        <v>4867</v>
      </c>
      <c r="AD47" s="126">
        <v>4063</v>
      </c>
      <c r="AE47" s="126">
        <v>4217</v>
      </c>
      <c r="AF47" s="126">
        <v>3792</v>
      </c>
      <c r="AG47" s="126">
        <v>4220</v>
      </c>
      <c r="AH47" s="126">
        <v>3972</v>
      </c>
      <c r="AI47" s="126">
        <v>3620</v>
      </c>
      <c r="AJ47" s="126">
        <v>3523</v>
      </c>
    </row>
    <row r="48" spans="1:36">
      <c r="B48" t="s">
        <v>119</v>
      </c>
      <c r="C48">
        <v>1</v>
      </c>
      <c r="I48">
        <v>1</v>
      </c>
      <c r="L48">
        <v>1</v>
      </c>
      <c r="M48">
        <v>1</v>
      </c>
      <c r="O48" s="68">
        <v>4</v>
      </c>
      <c r="Q48" s="1">
        <v>1</v>
      </c>
      <c r="R48" s="1"/>
      <c r="T48">
        <v>1</v>
      </c>
      <c r="AB48">
        <v>2</v>
      </c>
      <c r="AC48" s="129">
        <v>2</v>
      </c>
      <c r="AD48" s="108"/>
      <c r="AE48" s="108"/>
      <c r="AF48" s="108">
        <v>1</v>
      </c>
      <c r="AG48" s="108"/>
      <c r="AH48" s="108"/>
      <c r="AI48" s="108"/>
      <c r="AJ48" s="108"/>
    </row>
    <row r="49" spans="2:36">
      <c r="B49" t="s">
        <v>120</v>
      </c>
      <c r="C49">
        <v>17541</v>
      </c>
      <c r="D49">
        <v>14989</v>
      </c>
      <c r="E49">
        <v>19529</v>
      </c>
      <c r="F49">
        <v>15859</v>
      </c>
      <c r="G49">
        <v>18198</v>
      </c>
      <c r="H49">
        <v>17538</v>
      </c>
      <c r="I49">
        <v>15643</v>
      </c>
      <c r="J49">
        <v>14716</v>
      </c>
      <c r="K49">
        <v>14850</v>
      </c>
      <c r="L49">
        <v>18393</v>
      </c>
      <c r="M49">
        <v>15080</v>
      </c>
      <c r="N49">
        <v>14258</v>
      </c>
      <c r="O49" s="68">
        <v>196594</v>
      </c>
      <c r="P49">
        <v>18956</v>
      </c>
      <c r="Q49" s="1">
        <v>17029</v>
      </c>
      <c r="R49" s="1">
        <v>16634</v>
      </c>
      <c r="S49">
        <v>17186</v>
      </c>
      <c r="T49">
        <v>16819</v>
      </c>
      <c r="U49">
        <v>15795</v>
      </c>
      <c r="V49">
        <v>15026</v>
      </c>
      <c r="W49">
        <v>14170</v>
      </c>
      <c r="X49">
        <v>12609</v>
      </c>
      <c r="Y49">
        <v>13683</v>
      </c>
      <c r="Z49">
        <v>13160</v>
      </c>
      <c r="AA49">
        <v>11043</v>
      </c>
      <c r="AB49">
        <v>182110</v>
      </c>
      <c r="AC49" s="129">
        <v>13880</v>
      </c>
      <c r="AD49" s="108">
        <v>12764</v>
      </c>
      <c r="AE49" s="108">
        <v>13164</v>
      </c>
      <c r="AF49" s="108">
        <v>12487</v>
      </c>
      <c r="AG49" s="108">
        <v>13782</v>
      </c>
      <c r="AH49" s="108">
        <v>12731</v>
      </c>
      <c r="AI49" s="108">
        <v>12317</v>
      </c>
      <c r="AJ49" s="108">
        <v>11023</v>
      </c>
    </row>
    <row r="50" spans="2:36">
      <c r="B50" t="s">
        <v>121</v>
      </c>
      <c r="C50">
        <v>1</v>
      </c>
      <c r="D50">
        <v>7</v>
      </c>
      <c r="E50">
        <v>37</v>
      </c>
      <c r="F50">
        <v>27</v>
      </c>
      <c r="G50">
        <v>20</v>
      </c>
      <c r="H50">
        <v>35</v>
      </c>
      <c r="I50">
        <v>16</v>
      </c>
      <c r="J50">
        <v>25</v>
      </c>
      <c r="K50">
        <v>9</v>
      </c>
      <c r="L50">
        <v>22</v>
      </c>
      <c r="M50">
        <v>148</v>
      </c>
      <c r="N50">
        <v>434</v>
      </c>
      <c r="O50" s="68">
        <v>781</v>
      </c>
      <c r="P50">
        <v>97</v>
      </c>
      <c r="Q50" s="1">
        <v>58</v>
      </c>
      <c r="R50" s="1">
        <v>52</v>
      </c>
      <c r="S50">
        <v>62</v>
      </c>
      <c r="T50">
        <v>50</v>
      </c>
      <c r="U50">
        <v>40</v>
      </c>
      <c r="V50">
        <v>44</v>
      </c>
      <c r="W50">
        <v>31</v>
      </c>
      <c r="X50">
        <v>30</v>
      </c>
      <c r="Y50">
        <v>32</v>
      </c>
      <c r="Z50">
        <v>37</v>
      </c>
      <c r="AA50">
        <v>24</v>
      </c>
      <c r="AB50">
        <v>557</v>
      </c>
      <c r="AC50" s="129">
        <v>22</v>
      </c>
      <c r="AD50" s="108">
        <v>39</v>
      </c>
      <c r="AE50" s="108">
        <v>39</v>
      </c>
      <c r="AF50" s="108">
        <v>23</v>
      </c>
      <c r="AG50" s="108">
        <v>27</v>
      </c>
      <c r="AH50" s="108">
        <v>27</v>
      </c>
      <c r="AI50" s="108"/>
      <c r="AJ50" s="108"/>
    </row>
    <row r="51" spans="2:36">
      <c r="B51" t="s">
        <v>122</v>
      </c>
      <c r="C51">
        <v>5</v>
      </c>
      <c r="D51">
        <v>7</v>
      </c>
      <c r="E51">
        <v>7</v>
      </c>
      <c r="F51">
        <v>2</v>
      </c>
      <c r="G51">
        <v>6</v>
      </c>
      <c r="I51">
        <v>3</v>
      </c>
      <c r="J51">
        <v>2</v>
      </c>
      <c r="K51">
        <v>1</v>
      </c>
      <c r="L51">
        <v>8</v>
      </c>
      <c r="M51">
        <v>1</v>
      </c>
      <c r="N51">
        <v>5</v>
      </c>
      <c r="O51" s="68">
        <v>47</v>
      </c>
      <c r="P51">
        <v>5</v>
      </c>
      <c r="Q51" s="1">
        <v>1</v>
      </c>
      <c r="R51">
        <v>6</v>
      </c>
      <c r="S51">
        <v>7</v>
      </c>
      <c r="T51">
        <v>9</v>
      </c>
      <c r="U51">
        <v>8</v>
      </c>
      <c r="V51">
        <v>2</v>
      </c>
      <c r="W51">
        <v>5</v>
      </c>
      <c r="Y51">
        <v>2</v>
      </c>
      <c r="Z51">
        <v>6</v>
      </c>
      <c r="AA51">
        <v>3</v>
      </c>
      <c r="AB51">
        <v>54</v>
      </c>
      <c r="AC51" s="129">
        <v>13</v>
      </c>
      <c r="AD51" s="108">
        <v>7</v>
      </c>
      <c r="AE51" s="108">
        <v>14</v>
      </c>
      <c r="AF51" s="108">
        <v>2</v>
      </c>
      <c r="AG51" s="108">
        <v>11</v>
      </c>
      <c r="AH51" s="108">
        <v>14</v>
      </c>
      <c r="AI51" s="108"/>
      <c r="AJ51" s="108"/>
    </row>
    <row r="52" spans="2:36">
      <c r="B52" t="s">
        <v>123</v>
      </c>
      <c r="C52">
        <v>14</v>
      </c>
      <c r="D52">
        <v>3</v>
      </c>
      <c r="E52">
        <v>7</v>
      </c>
      <c r="F52">
        <v>7</v>
      </c>
      <c r="G52">
        <v>18</v>
      </c>
      <c r="H52">
        <v>25</v>
      </c>
      <c r="I52">
        <v>39</v>
      </c>
      <c r="J52">
        <v>23</v>
      </c>
      <c r="K52">
        <v>20</v>
      </c>
      <c r="L52">
        <v>24</v>
      </c>
      <c r="M52">
        <v>19</v>
      </c>
      <c r="N52">
        <v>16</v>
      </c>
      <c r="O52" s="68">
        <v>215</v>
      </c>
      <c r="P52">
        <v>29</v>
      </c>
      <c r="Q52" s="1">
        <v>29</v>
      </c>
      <c r="R52">
        <v>39</v>
      </c>
      <c r="S52">
        <v>23</v>
      </c>
      <c r="T52">
        <v>25</v>
      </c>
      <c r="U52">
        <v>23</v>
      </c>
      <c r="V52">
        <v>28</v>
      </c>
      <c r="W52">
        <v>26</v>
      </c>
      <c r="X52">
        <v>21</v>
      </c>
      <c r="Y52">
        <v>14</v>
      </c>
      <c r="Z52">
        <v>22</v>
      </c>
      <c r="AA52">
        <v>14</v>
      </c>
      <c r="AB52">
        <v>293</v>
      </c>
      <c r="AC52" s="129">
        <v>31</v>
      </c>
      <c r="AD52" s="108">
        <v>27</v>
      </c>
      <c r="AE52" s="108">
        <v>25</v>
      </c>
      <c r="AF52" s="108">
        <v>17</v>
      </c>
      <c r="AG52" s="108">
        <v>44</v>
      </c>
      <c r="AH52" s="108">
        <v>21</v>
      </c>
      <c r="AI52" s="108"/>
      <c r="AJ52" s="108"/>
    </row>
    <row r="53" spans="2:36" s="4" customFormat="1">
      <c r="B53" s="4" t="s">
        <v>124</v>
      </c>
      <c r="C53" s="4">
        <v>24169</v>
      </c>
      <c r="D53" s="4">
        <v>21804</v>
      </c>
      <c r="E53" s="4">
        <v>27113</v>
      </c>
      <c r="F53" s="4">
        <v>21918</v>
      </c>
      <c r="G53" s="4">
        <v>25886</v>
      </c>
      <c r="H53" s="4">
        <v>25730</v>
      </c>
      <c r="I53" s="4">
        <v>22410</v>
      </c>
      <c r="J53" s="4">
        <v>20678</v>
      </c>
      <c r="K53" s="4">
        <v>20762</v>
      </c>
      <c r="L53" s="4">
        <v>27252</v>
      </c>
      <c r="M53" s="4">
        <v>22083</v>
      </c>
      <c r="N53" s="4">
        <v>20520</v>
      </c>
      <c r="O53" s="18">
        <v>280325</v>
      </c>
      <c r="P53" s="4">
        <v>26595</v>
      </c>
      <c r="Q53" s="10">
        <v>23187</v>
      </c>
      <c r="R53" s="4">
        <v>23001</v>
      </c>
      <c r="S53" s="4">
        <v>24210</v>
      </c>
      <c r="T53" s="4">
        <v>23139</v>
      </c>
      <c r="U53" s="4">
        <v>22426</v>
      </c>
      <c r="V53" s="4">
        <v>20918</v>
      </c>
      <c r="W53" s="4">
        <v>19245</v>
      </c>
      <c r="X53" s="4">
        <v>17471</v>
      </c>
      <c r="Y53" s="4">
        <v>19067</v>
      </c>
      <c r="Z53" s="4">
        <v>18197</v>
      </c>
      <c r="AA53" s="4">
        <v>16071</v>
      </c>
      <c r="AB53" s="4">
        <v>253527</v>
      </c>
      <c r="AC53" s="128">
        <v>20419</v>
      </c>
      <c r="AD53" s="114">
        <v>17988</v>
      </c>
      <c r="AE53" s="114">
        <v>18638</v>
      </c>
      <c r="AF53" s="114">
        <v>17502</v>
      </c>
      <c r="AG53" s="114">
        <v>19289</v>
      </c>
      <c r="AH53" s="114">
        <v>18015</v>
      </c>
      <c r="AI53" s="114">
        <v>111851</v>
      </c>
      <c r="AJ53" s="114">
        <v>645703</v>
      </c>
    </row>
    <row r="54" spans="2:36">
      <c r="Q54" s="1"/>
    </row>
    <row r="55" spans="2:36">
      <c r="C55" s="104" t="s">
        <v>46</v>
      </c>
      <c r="D55" s="104" t="s">
        <v>47</v>
      </c>
      <c r="E55" s="104" t="s">
        <v>48</v>
      </c>
      <c r="F55" s="104" t="s">
        <v>49</v>
      </c>
      <c r="G55" s="104" t="s">
        <v>50</v>
      </c>
      <c r="H55" s="104" t="s">
        <v>51</v>
      </c>
      <c r="I55" s="104" t="s">
        <v>52</v>
      </c>
      <c r="J55" s="104" t="s">
        <v>53</v>
      </c>
      <c r="K55" s="104" t="s">
        <v>54</v>
      </c>
      <c r="L55" s="104" t="s">
        <v>55</v>
      </c>
      <c r="M55" s="104" t="s">
        <v>56</v>
      </c>
      <c r="N55" s="104" t="s">
        <v>57</v>
      </c>
      <c r="Q55" s="1"/>
    </row>
    <row r="56" spans="2:36">
      <c r="B56" t="s">
        <v>125</v>
      </c>
      <c r="C56" s="6">
        <f>(P47/C47)-1</f>
        <v>2.8605280974949299E-2</v>
      </c>
      <c r="D56" s="6">
        <f t="shared" ref="D56:N56" si="32">(Q47/D47)-1</f>
        <v>-0.17894046252255202</v>
      </c>
      <c r="E56" s="6">
        <f t="shared" si="32"/>
        <v>-0.24068345853586681</v>
      </c>
      <c r="F56" s="6">
        <f t="shared" si="32"/>
        <v>0.11069206109749197</v>
      </c>
      <c r="G56" s="6">
        <f t="shared" si="32"/>
        <v>-0.23725087924970689</v>
      </c>
      <c r="H56" s="6">
        <f t="shared" si="32"/>
        <v>-0.21749103942652326</v>
      </c>
      <c r="I56" s="6">
        <f t="shared" si="32"/>
        <v>-0.16078984485190406</v>
      </c>
      <c r="J56" s="6">
        <f t="shared" si="32"/>
        <v>-0.18297281206588611</v>
      </c>
      <c r="K56" s="6">
        <f t="shared" si="32"/>
        <v>-0.22473246135552916</v>
      </c>
      <c r="L56" s="6">
        <f t="shared" si="32"/>
        <v>-0.4234775641025641</v>
      </c>
      <c r="M56" s="6">
        <f t="shared" si="32"/>
        <v>-0.33304691527753905</v>
      </c>
      <c r="N56" s="6">
        <f t="shared" si="32"/>
        <v>-0.19747899159663862</v>
      </c>
      <c r="Q56" s="1"/>
    </row>
    <row r="57" spans="2:36">
      <c r="B57" t="s">
        <v>126</v>
      </c>
      <c r="C57" s="6">
        <f t="shared" ref="C57:J57" si="33">(AC47/P47)-1</f>
        <v>-0.1991114036531183</v>
      </c>
      <c r="D57" s="6">
        <f t="shared" si="33"/>
        <v>-0.18837395125848977</v>
      </c>
      <c r="E57" s="6">
        <f t="shared" si="33"/>
        <v>-0.18195926285160036</v>
      </c>
      <c r="F57" s="6">
        <f t="shared" si="33"/>
        <v>-0.3561969439728353</v>
      </c>
      <c r="G57" s="6">
        <f t="shared" si="33"/>
        <v>-0.18924111431316037</v>
      </c>
      <c r="H57" s="6">
        <f t="shared" si="33"/>
        <v>-0.27226090142909487</v>
      </c>
      <c r="I57" s="6">
        <f t="shared" si="33"/>
        <v>-0.23949579831932777</v>
      </c>
      <c r="J57" s="6">
        <f t="shared" si="33"/>
        <v>-0.14427981539956281</v>
      </c>
      <c r="K57" s="6"/>
      <c r="L57" s="6"/>
      <c r="M57" s="6"/>
      <c r="N57" s="6"/>
    </row>
  </sheetData>
  <mergeCells count="3">
    <mergeCell ref="C43:N43"/>
    <mergeCell ref="P43:AA43"/>
    <mergeCell ref="AC43:AJ4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E21DC5CDD18E4D88BAF1A931EB4023" ma:contentTypeVersion="6" ma:contentTypeDescription="Umožňuje vytvoriť nový dokument." ma:contentTypeScope="" ma:versionID="7cab34469e13c41c6a091ffe366c4555">
  <xsd:schema xmlns:xsd="http://www.w3.org/2001/XMLSchema" xmlns:xs="http://www.w3.org/2001/XMLSchema" xmlns:p="http://schemas.microsoft.com/office/2006/metadata/properties" xmlns:ns2="86f6e348-abe5-4d56-9d23-1f98e7c16330" xmlns:ns3="a4ddc49a-2df6-4234-bb5b-ad51bd00edeb" targetNamespace="http://schemas.microsoft.com/office/2006/metadata/properties" ma:root="true" ma:fieldsID="22e021bb707eaac911e20cb4d50cabe8" ns2:_="" ns3:_="">
    <xsd:import namespace="86f6e348-abe5-4d56-9d23-1f98e7c16330"/>
    <xsd:import namespace="a4ddc49a-2df6-4234-bb5b-ad51bd00ed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6e348-abe5-4d56-9d23-1f98e7c163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dc49a-2df6-4234-bb5b-ad51bd00ed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ACB97D-D243-4A18-91EE-1A896AA42F56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4ddc49a-2df6-4234-bb5b-ad51bd00edeb"/>
    <ds:schemaRef ds:uri="86f6e348-abe5-4d56-9d23-1f98e7c16330"/>
  </ds:schemaRefs>
</ds:datastoreItem>
</file>

<file path=customXml/itemProps2.xml><?xml version="1.0" encoding="utf-8"?>
<ds:datastoreItem xmlns:ds="http://schemas.openxmlformats.org/officeDocument/2006/customXml" ds:itemID="{18FA1898-9AC9-4947-B6FE-6C8608B36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6e348-abe5-4d56-9d23-1f98e7c16330"/>
    <ds:schemaRef ds:uri="a4ddc49a-2df6-4234-bb5b-ad51bd00ed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8297FE-5CEA-4263-BF30-CC346AE274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15</vt:i4>
      </vt:variant>
    </vt:vector>
  </HeadingPairs>
  <TitlesOfParts>
    <vt:vector size="15" baseType="lpstr">
      <vt:lpstr>IOM - Slovenská pošta</vt:lpstr>
      <vt:lpstr>pap.vs.elektr.</vt:lpstr>
      <vt:lpstr>oversi.gov.sk</vt:lpstr>
      <vt:lpstr>pošta_notári_oversi_DCOM</vt:lpstr>
      <vt:lpstr>IS DCOM</vt:lpstr>
      <vt:lpstr>pošta_notári</vt:lpstr>
      <vt:lpstr>oversi_DCOM</vt:lpstr>
      <vt:lpstr>pomer_elektronicky_papierovo</vt:lpstr>
      <vt:lpstr>MS SR</vt:lpstr>
      <vt:lpstr>MV SR_Odbor živnost. podnik.</vt:lpstr>
      <vt:lpstr>Úrad geodézie, kartografie a ka</vt:lpstr>
      <vt:lpstr>IOM - MV SR</vt:lpstr>
      <vt:lpstr>GP SR</vt:lpstr>
      <vt:lpstr>SPOLU s oversi</vt:lpstr>
      <vt:lpstr>SPOLU bez oversi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AÚ_ÚPPVII</dc:creator>
  <cp:lastModifiedBy>peter_vilim</cp:lastModifiedBy>
  <cp:revision/>
  <dcterms:created xsi:type="dcterms:W3CDTF">2019-10-14T08:49:36Z</dcterms:created>
  <dcterms:modified xsi:type="dcterms:W3CDTF">2021-01-12T13:54:13Z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0x010100B5E21DC5CDD18E4D88BAF1A931EB4023</vt:lpwstr>
  </property>
</Properties>
</file>